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Buhgalter</author>
  </authors>
  <commentList>
    <comment ref="E194" authorId="0">
      <text>
        <r>
          <rPr>
            <b/>
            <sz val="9"/>
            <rFont val="Tahoma"/>
            <family val="0"/>
          </rPr>
          <t>Buhgalter:</t>
        </r>
        <r>
          <rPr>
            <sz val="9"/>
            <rFont val="Tahoma"/>
            <family val="0"/>
          </rPr>
          <t xml:space="preserve">
-45045 на 223 мусор
</t>
        </r>
      </text>
    </comment>
    <comment ref="E192" authorId="0">
      <text>
        <r>
          <rPr>
            <b/>
            <sz val="9"/>
            <rFont val="Tahoma"/>
            <family val="0"/>
          </rPr>
          <t>Buhgalter:</t>
        </r>
        <r>
          <rPr>
            <sz val="9"/>
            <rFont val="Tahoma"/>
            <family val="0"/>
          </rPr>
          <t xml:space="preserve">
45045 с 225 мусор</t>
        </r>
      </text>
    </comment>
  </commentList>
</comments>
</file>

<file path=xl/sharedStrings.xml><?xml version="1.0" encoding="utf-8"?>
<sst xmlns="http://schemas.openxmlformats.org/spreadsheetml/2006/main" count="619" uniqueCount="243">
  <si>
    <t>Наименование показателя</t>
  </si>
  <si>
    <t>Код строки</t>
  </si>
  <si>
    <t>Код по бюджетной классификации</t>
  </si>
  <si>
    <t>Объем финансового обеспечения, руб.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</si>
  <si>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</si>
  <si>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</si>
  <si>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</si>
  <si>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</si>
  <si>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</si>
  <si>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</si>
  <si>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 xml:space="preserve">поступления от оказания услуг (выполнения работ) на платной основе и от иной приносящей доход деятельности </t>
  </si>
  <si>
    <t>всего</t>
  </si>
  <si>
    <t>из них гранты</t>
  </si>
  <si>
    <t>Поступления от доходов, всего:</t>
  </si>
  <si>
    <t>доходы от собственности</t>
  </si>
  <si>
    <t>доходы от оказания услуг, работ</t>
  </si>
  <si>
    <t>Услуга N 1</t>
  </si>
  <si>
    <t>Услуга N 2</t>
  </si>
  <si>
    <t>X</t>
  </si>
  <si>
    <t>х</t>
  </si>
  <si>
    <t>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</si>
  <si>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</si>
  <si>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</si>
  <si>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</si>
  <si>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</si>
  <si>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</si>
  <si>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</si>
  <si>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 всего:</t>
  </si>
  <si>
    <t>из них: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</si>
  <si>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</si>
  <si>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</si>
  <si>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</si>
  <si>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</si>
  <si>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иные выплаты населению</t>
  </si>
  <si>
    <t>уплата налогов, сборов и иных платежей, всего: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</si>
  <si>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</si>
  <si>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</si>
  <si>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</si>
  <si>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</si>
  <si>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</si>
  <si>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</si>
  <si>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</si>
  <si>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</si>
  <si>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</si>
  <si>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</si>
  <si>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</si>
  <si>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</si>
  <si>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</si>
  <si>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</si>
  <si>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</si>
  <si>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</si>
  <si>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</si>
  <si>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</si>
  <si>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</si>
  <si>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</si>
  <si>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</si>
  <si>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</si>
  <si>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</si>
  <si>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</si>
  <si>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</si>
  <si>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III. Показатели по поступлениям и выплатам государственного бюджетного учреждения (подразделения)</t>
  </si>
  <si>
    <t>УТВЕРЖДАЮ</t>
  </si>
  <si>
    <t>План финансово-хозяйственной деятельности</t>
  </si>
  <si>
    <t>Код по реестру участников бюджетного процесса, а также юридических лиц, не являющихся участниками бюджетного процесса</t>
  </si>
  <si>
    <t>Идентификационный номер налогоплательщика (ИНН)</t>
  </si>
  <si>
    <t>Код причины постановки на учет (КПП)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</si>
  <si>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</si>
  <si>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</si>
  <si>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>Единица измерения: руб.</t>
  </si>
  <si>
    <t>Форма по КФД</t>
  </si>
  <si>
    <t>КОДЫ</t>
  </si>
  <si>
    <t>Дата</t>
  </si>
  <si>
    <t>по ОКПО</t>
  </si>
  <si>
    <t>Глава по БК</t>
  </si>
  <si>
    <t>по ОКЕИ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</si>
  <si>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</si>
  <si>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</si>
  <si>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</si>
  <si>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осуществляемых, в том числе на платной основе:</t>
  </si>
  <si>
    <t xml:space="preserve">II. Показатели финансового состояния государственного бюджетного учреждения </t>
  </si>
  <si>
    <t>(подразделения)</t>
  </si>
  <si>
    <t>I. Нефинансовые активы, всего:</t>
  </si>
  <si>
    <t>1.1. Общая балансовая стоимость недвижимого государственного имущества, всего: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</si>
  <si>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</si>
  <si>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</si>
  <si>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</si>
  <si>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</si>
  <si>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</si>
  <si>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</si>
  <si>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</si>
  <si>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</si>
  <si>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</si>
  <si>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лицевых счетах (счетах)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</si>
  <si>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</si>
  <si>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</si>
  <si>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</si>
  <si>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</si>
  <si>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</si>
  <si>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</si>
  <si>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</si>
  <si>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</si>
  <si>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</si>
  <si>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</si>
  <si>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</si>
  <si>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</si>
  <si>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</si>
  <si>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</si>
  <si>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</si>
  <si>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</si>
  <si>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</si>
  <si>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</si>
  <si>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</si>
  <si>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</si>
  <si>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</si>
  <si>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</si>
  <si>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</si>
  <si>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</si>
  <si>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</si>
  <si>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</si>
  <si>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</si>
  <si>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</si>
  <si>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</si>
  <si>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</si>
  <si>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</si>
  <si>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</si>
  <si>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</si>
  <si>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</si>
  <si>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</si>
  <si>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</si>
  <si>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</si>
  <si>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</si>
  <si>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</si>
  <si>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</si>
  <si>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</si>
  <si>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</si>
  <si>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</si>
  <si>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</si>
  <si>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</si>
  <si>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</si>
  <si>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</si>
  <si>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</si>
  <si>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</si>
  <si>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</si>
  <si>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</si>
  <si>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</si>
  <si>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 xml:space="preserve">Наименование показателя </t>
  </si>
  <si>
    <t>Сумма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</si>
  <si>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</si>
  <si>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</si>
  <si>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</si>
  <si>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</si>
  <si>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</si>
  <si>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</si>
  <si>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</si>
  <si>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 том числе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</si>
  <si>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 </t>
  </si>
  <si>
    <t xml:space="preserve">в соответствии с Федеральным законом от 18 июля 2011 г. N 223-ФЗ "О закупках товаров, работ, услуг отдельными видами юридических лиц" 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</si>
  <si>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</si>
  <si>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</si>
  <si>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</si>
  <si>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V. Сведения о средствах, поступающих во временное распоряжение государственного бюджетного учреждения (подразделения)</t>
  </si>
  <si>
    <t>Сумма, руб.</t>
  </si>
  <si>
    <t>Поступление</t>
  </si>
  <si>
    <t>Выбытие</t>
  </si>
  <si>
    <t>VI. Справочная информация</t>
  </si>
  <si>
    <t>Сумма, тыс. руб.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</si>
  <si>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</si>
  <si>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</si>
  <si>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</si>
  <si>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</si>
  <si>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Наименование бюджетного учреждения (подразделения)</t>
  </si>
  <si>
    <t xml:space="preserve">Администрация городского округа Протвино </t>
  </si>
  <si>
    <t>Муниципальное бюджетное дошкольное образовательное учреждение "Детский сад №9 "Россиянка"</t>
  </si>
  <si>
    <t xml:space="preserve">142281, Московская обл, Протвино г, Лесной б-р, дом № 22
</t>
  </si>
  <si>
    <t>2.3.1. Дебиторская задолженность по выданным авансам, перечисленным за счет средств субвенции всего:</t>
  </si>
  <si>
    <t>3.3. Кредиторская задолженность по расчетам с поставщиками и подрядчиками за счет средств субвенции всего:</t>
  </si>
  <si>
    <t>3.5. Кредиторская задолженность по доходам</t>
  </si>
  <si>
    <t>Глазунова Р.С.</t>
  </si>
  <si>
    <t>Ларина В.А.</t>
  </si>
  <si>
    <t>211_osb6007</t>
  </si>
  <si>
    <t>213_osb6007</t>
  </si>
  <si>
    <t>211_osb6008</t>
  </si>
  <si>
    <t>213_osb6008</t>
  </si>
  <si>
    <t>211_osb6009</t>
  </si>
  <si>
    <t>213_osb6009</t>
  </si>
  <si>
    <t>211 1</t>
  </si>
  <si>
    <t>213 1</t>
  </si>
  <si>
    <t xml:space="preserve">Администрации </t>
  </si>
  <si>
    <t xml:space="preserve"> сохранение и укрепление здоровья детей дошкольного возраста;</t>
  </si>
  <si>
    <t xml:space="preserve"> формирование общей культуры детей дошкольного возраста;</t>
  </si>
  <si>
    <t xml:space="preserve"> развитие физических, интеллектуальных, нравственных, эстетических и личностных качеств детей дошкольного возраста;</t>
  </si>
  <si>
    <t xml:space="preserve"> формирование предпосылок учебной деятельности детей дошкольного возраста;</t>
  </si>
  <si>
    <t xml:space="preserve"> коррекция нарушений развития различных категорий детей с ограниченными возможностями здоровья, оказание им квалифицированной психолого-педагогической помощи;</t>
  </si>
  <si>
    <t xml:space="preserve"> оказание методической, психолого-педагогической, диагностической и консультативной помощи родителям (законным представителям) по вопросам воспитания, обучения и развития детей.</t>
  </si>
  <si>
    <t xml:space="preserve"> предоставление общедоступного бесплатного дошкольного образования;</t>
  </si>
  <si>
    <t xml:space="preserve"> предоставление дополнительного образования в Учреждении;</t>
  </si>
  <si>
    <t xml:space="preserve"> присмотр и уход за детьми.</t>
  </si>
  <si>
    <t>Реализация основной общеобразовательной программы дошкольного образования.</t>
  </si>
  <si>
    <t>Реализация основной общеобразовательной программы в группах компенсирующей направленности.</t>
  </si>
  <si>
    <t>Услуги по уходу и присмотру за детьми дошкольного возраста.</t>
  </si>
  <si>
    <t>Заведующий МБДОУ "Россиянка"</t>
  </si>
  <si>
    <t>м.п.</t>
  </si>
  <si>
    <t>по ОКТМО</t>
  </si>
  <si>
    <t>на 2020 г.</t>
  </si>
  <si>
    <t>2.3.1.11.Расчеты  по платежам в бюджет</t>
  </si>
  <si>
    <t>2.3.2.11. Расчеты по платежам в бюджет</t>
  </si>
  <si>
    <t>3.3.12.Расчеты по платежам в бюджет</t>
  </si>
  <si>
    <t>3.4.12.Расчеты по платежам в бюджет</t>
  </si>
  <si>
    <t>3.3.13. Прочие расчеты с кредиторами</t>
  </si>
  <si>
    <t>3.4.13. Прочие расчеты с кредиторами</t>
  </si>
  <si>
    <t>,</t>
  </si>
  <si>
    <t>КД :00000000000000000131</t>
  </si>
  <si>
    <t>КД :00000000000000000189</t>
  </si>
  <si>
    <t>КД :00000000000000000121</t>
  </si>
  <si>
    <t>Услуга N 3</t>
  </si>
  <si>
    <t>КД :00000000000000000135</t>
  </si>
  <si>
    <t>Х</t>
  </si>
  <si>
    <t>С.Л.Кудряшов</t>
  </si>
  <si>
    <t>"______"  ______   2019 г</t>
  </si>
  <si>
    <t>"_01_" ___января__ 2019 г.</t>
  </si>
  <si>
    <t>Возмещение расходов, связанных с командировками</t>
  </si>
  <si>
    <t>310osb 6006</t>
  </si>
  <si>
    <t>Приобретение прав интелектуальной собственности</t>
  </si>
  <si>
    <t>КД :00000000000000000180</t>
  </si>
  <si>
    <t xml:space="preserve"> на 2019</t>
  </si>
  <si>
    <t>на 2021 г.</t>
  </si>
  <si>
    <t>на 2019-2021 год</t>
  </si>
  <si>
    <t>На 2019 год</t>
  </si>
  <si>
    <t>На 2020 год</t>
  </si>
  <si>
    <t>На 2021 год</t>
  </si>
  <si>
    <t>на 2019 год и плановый период 2020-2021 года</t>
  </si>
  <si>
    <t>Выплата пособия за 3 дня за счет работодателя</t>
  </si>
  <si>
    <t>266_osb6007</t>
  </si>
  <si>
    <t>266_osb6008</t>
  </si>
  <si>
    <t>266_osb6009</t>
  </si>
  <si>
    <t>КД :00000000000000000152</t>
  </si>
  <si>
    <t>КД :00000000000000000155</t>
  </si>
  <si>
    <t>Первый  заместитель Главы</t>
  </si>
  <si>
    <t>ВРИО директора МБУ ЦБ</t>
  </si>
  <si>
    <t>"_03_"октября_ 2019 г.</t>
  </si>
  <si>
    <t>"03"  октября_ 2019 г.</t>
  </si>
  <si>
    <t>Черенкова Л.И.</t>
  </si>
  <si>
    <t>изменение на 03.10.2019 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</si>
</sst>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2" xfId="42" applyFont="1" applyBorder="1" applyAlignment="1" applyProtection="1">
      <alignment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4" fontId="0" fillId="0" borderId="16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6" fillId="0" borderId="15" xfId="42" applyFont="1" applyFill="1" applyBorder="1" applyAlignment="1" applyProtection="1">
      <alignment horizontal="right" vertical="top" wrapText="1"/>
      <protection/>
    </xf>
    <xf numFmtId="4" fontId="5" fillId="0" borderId="18" xfId="53" applyNumberFormat="1" applyFont="1" applyFill="1" applyBorder="1" applyAlignment="1">
      <alignment horizontal="left" vertical="top"/>
      <protection/>
    </xf>
    <xf numFmtId="0" fontId="0" fillId="0" borderId="16" xfId="0" applyFont="1" applyBorder="1" applyAlignment="1">
      <alignment vertical="top" wrapText="1"/>
    </xf>
    <xf numFmtId="4" fontId="0" fillId="0" borderId="16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122567#l0" TargetMode="External" /><Relationship Id="rId2" Type="http://schemas.openxmlformats.org/officeDocument/2006/relationships/hyperlink" Target="https://normativ.kontur.ru/document?moduleid=1&amp;documentid=14485#l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264864#l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zoomScalePageLayoutView="0" workbookViewId="0" topLeftCell="A1">
      <selection activeCell="C10" sqref="C10:G10"/>
    </sheetView>
  </sheetViews>
  <sheetFormatPr defaultColWidth="9.140625" defaultRowHeight="12.75"/>
  <cols>
    <col min="1" max="1" width="21.00390625" style="12" customWidth="1"/>
    <col min="2" max="2" width="8.57421875" style="12" customWidth="1"/>
    <col min="3" max="3" width="25.28125" style="12" customWidth="1"/>
    <col min="4" max="4" width="14.421875" style="12" customWidth="1"/>
    <col min="5" max="5" width="16.7109375" style="12" customWidth="1"/>
    <col min="6" max="6" width="16.140625" style="12" customWidth="1"/>
    <col min="7" max="7" width="15.421875" style="12" customWidth="1"/>
    <col min="8" max="8" width="9.140625" style="12" customWidth="1"/>
    <col min="9" max="9" width="14.7109375" style="12" customWidth="1"/>
    <col min="10" max="10" width="16.421875" style="12" customWidth="1"/>
    <col min="11" max="11" width="12.7109375" style="12" bestFit="1" customWidth="1"/>
    <col min="12" max="12" width="11.7109375" style="12" bestFit="1" customWidth="1"/>
    <col min="13" max="16384" width="9.140625" style="12" customWidth="1"/>
  </cols>
  <sheetData>
    <row r="1" ht="12.75">
      <c r="G1" s="12" t="s">
        <v>61</v>
      </c>
    </row>
    <row r="2" ht="12.75">
      <c r="G2" s="12" t="s">
        <v>237</v>
      </c>
    </row>
    <row r="3" ht="12.75">
      <c r="G3" s="12" t="s">
        <v>187</v>
      </c>
    </row>
    <row r="4" ht="12.75"/>
    <row r="5" spans="7:9" ht="13.5" thickBot="1">
      <c r="G5" s="13"/>
      <c r="H5" s="13"/>
      <c r="I5" s="12" t="s">
        <v>217</v>
      </c>
    </row>
    <row r="6" ht="12.75">
      <c r="G6" s="12" t="s">
        <v>218</v>
      </c>
    </row>
    <row r="7" spans="1:10" ht="18">
      <c r="A7" s="57" t="s">
        <v>62</v>
      </c>
      <c r="B7" s="57"/>
      <c r="C7" s="57"/>
      <c r="D7" s="57"/>
      <c r="E7" s="57"/>
      <c r="F7" s="57"/>
      <c r="G7" s="57"/>
      <c r="H7" s="57"/>
      <c r="I7" s="57"/>
      <c r="J7" s="57"/>
    </row>
    <row r="8" ht="12.75"/>
    <row r="9" spans="1:10" ht="18.75" thickBot="1">
      <c r="A9" s="57" t="s">
        <v>230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26.25" thickBot="1">
      <c r="A10" s="14"/>
      <c r="B10" s="14"/>
      <c r="C10" s="60" t="s">
        <v>242</v>
      </c>
      <c r="D10" s="60"/>
      <c r="E10" s="60"/>
      <c r="F10" s="60"/>
      <c r="G10" s="60"/>
      <c r="H10" s="14"/>
      <c r="I10" s="15" t="s">
        <v>69</v>
      </c>
      <c r="J10" s="16" t="s">
        <v>70</v>
      </c>
    </row>
    <row r="11" spans="9:10" ht="13.5" thickBot="1">
      <c r="I11" s="15" t="s">
        <v>71</v>
      </c>
      <c r="J11" s="17"/>
    </row>
    <row r="12" spans="1:10" ht="33.75" customHeight="1" thickBot="1">
      <c r="A12" s="58" t="s">
        <v>170</v>
      </c>
      <c r="B12" s="58"/>
      <c r="C12" s="58"/>
      <c r="D12" s="59" t="s">
        <v>172</v>
      </c>
      <c r="E12" s="59"/>
      <c r="F12" s="59"/>
      <c r="G12" s="59"/>
      <c r="H12" s="59"/>
      <c r="I12" s="15" t="s">
        <v>72</v>
      </c>
      <c r="J12" s="17">
        <v>45746915</v>
      </c>
    </row>
    <row r="13" spans="1:10" ht="13.5" thickBot="1">
      <c r="A13" s="58" t="s">
        <v>63</v>
      </c>
      <c r="B13" s="58"/>
      <c r="C13" s="58"/>
      <c r="D13" s="47"/>
      <c r="E13" s="47"/>
      <c r="F13" s="47"/>
      <c r="G13" s="47"/>
      <c r="H13" s="47"/>
      <c r="I13" s="15"/>
      <c r="J13" s="17"/>
    </row>
    <row r="14" spans="1:10" ht="13.5" thickBot="1">
      <c r="A14" s="58" t="s">
        <v>64</v>
      </c>
      <c r="B14" s="58"/>
      <c r="C14" s="58"/>
      <c r="D14" s="47">
        <v>5037001786</v>
      </c>
      <c r="E14" s="47"/>
      <c r="F14" s="47"/>
      <c r="G14" s="47"/>
      <c r="H14" s="47"/>
      <c r="I14" s="15"/>
      <c r="J14" s="17">
        <v>5037001786</v>
      </c>
    </row>
    <row r="15" spans="1:10" ht="13.5" thickBot="1">
      <c r="A15" s="58" t="s">
        <v>65</v>
      </c>
      <c r="B15" s="58"/>
      <c r="C15" s="58"/>
      <c r="D15" s="47">
        <v>503701001</v>
      </c>
      <c r="E15" s="47"/>
      <c r="F15" s="47"/>
      <c r="G15" s="47"/>
      <c r="H15" s="47"/>
      <c r="I15" s="15"/>
      <c r="J15" s="17">
        <v>503701001</v>
      </c>
    </row>
    <row r="16" spans="1:10" ht="30" customHeight="1" thickBot="1">
      <c r="A16" s="58" t="s">
        <v>66</v>
      </c>
      <c r="B16" s="58"/>
      <c r="C16" s="58"/>
      <c r="D16" s="47" t="s">
        <v>171</v>
      </c>
      <c r="E16" s="47"/>
      <c r="F16" s="47"/>
      <c r="G16" s="47"/>
      <c r="H16" s="47"/>
      <c r="I16" s="15" t="s">
        <v>73</v>
      </c>
      <c r="J16" s="17"/>
    </row>
    <row r="17" spans="1:10" ht="44.25" customHeight="1" thickBot="1">
      <c r="A17" s="58" t="s">
        <v>67</v>
      </c>
      <c r="B17" s="58"/>
      <c r="C17" s="58"/>
      <c r="D17" s="59" t="s">
        <v>173</v>
      </c>
      <c r="E17" s="47"/>
      <c r="F17" s="47"/>
      <c r="G17" s="47"/>
      <c r="H17" s="47"/>
      <c r="I17" s="31" t="s">
        <v>202</v>
      </c>
      <c r="J17" s="17">
        <v>46767000</v>
      </c>
    </row>
    <row r="18" spans="1:10" ht="13.5" thickBot="1">
      <c r="A18" s="58" t="s">
        <v>68</v>
      </c>
      <c r="B18" s="58"/>
      <c r="C18" s="58"/>
      <c r="D18" s="47"/>
      <c r="E18" s="47"/>
      <c r="F18" s="47"/>
      <c r="G18" s="47"/>
      <c r="H18" s="47"/>
      <c r="I18" s="31" t="s">
        <v>74</v>
      </c>
      <c r="J18" s="17">
        <v>383</v>
      </c>
    </row>
    <row r="19" ht="12.75"/>
    <row r="20" spans="1:10" ht="15">
      <c r="A20" s="37" t="s">
        <v>75</v>
      </c>
      <c r="B20" s="37"/>
      <c r="C20" s="37"/>
      <c r="D20" s="37"/>
      <c r="E20" s="37"/>
      <c r="F20" s="37"/>
      <c r="G20" s="37"/>
      <c r="H20" s="37"/>
      <c r="I20" s="37"/>
      <c r="J20" s="37"/>
    </row>
    <row r="21" ht="12.75"/>
    <row r="22" spans="1:10" ht="12.75">
      <c r="A22" s="55" t="s">
        <v>76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 t="s">
        <v>189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 t="s">
        <v>190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9" t="s">
        <v>188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56" t="s">
        <v>192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30" customHeight="1">
      <c r="A29" s="56" t="s">
        <v>193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5" t="s">
        <v>77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customHeight="1">
      <c r="A31" s="55" t="s">
        <v>194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5.75" customHeight="1">
      <c r="A32" s="55" t="s">
        <v>195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75" customHeight="1">
      <c r="A33" s="55" t="s">
        <v>196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75">
      <c r="A35" s="55" t="s">
        <v>78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2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2.75">
      <c r="A37" s="55" t="s">
        <v>197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2.75">
      <c r="A38" s="19" t="s">
        <v>198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2.75">
      <c r="A39" s="55" t="s">
        <v>199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ht="12.75"/>
    <row r="42" spans="1:10" ht="15">
      <c r="A42" s="37" t="s">
        <v>79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47" t="s">
        <v>80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2.75">
      <c r="A44" s="47" t="s">
        <v>219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39" t="s">
        <v>145</v>
      </c>
      <c r="B46" s="39"/>
      <c r="C46" s="39"/>
      <c r="D46" s="39"/>
      <c r="E46" s="39"/>
      <c r="F46" s="39"/>
      <c r="G46" s="39"/>
      <c r="H46" s="39"/>
      <c r="I46" s="39"/>
      <c r="J46" s="20" t="s">
        <v>146</v>
      </c>
    </row>
    <row r="47" spans="1:10" ht="17.25" customHeight="1">
      <c r="A47" s="38" t="s">
        <v>81</v>
      </c>
      <c r="B47" s="38"/>
      <c r="C47" s="38"/>
      <c r="D47" s="38"/>
      <c r="E47" s="38"/>
      <c r="F47" s="38"/>
      <c r="G47" s="38"/>
      <c r="H47" s="38"/>
      <c r="I47" s="38"/>
      <c r="J47" s="32">
        <v>26998739.72</v>
      </c>
    </row>
    <row r="48" spans="1:10" ht="12.75">
      <c r="A48" s="38" t="s">
        <v>28</v>
      </c>
      <c r="B48" s="38"/>
      <c r="C48" s="38"/>
      <c r="D48" s="38"/>
      <c r="E48" s="38"/>
      <c r="F48" s="38"/>
      <c r="G48" s="38"/>
      <c r="H48" s="38"/>
      <c r="I48" s="38"/>
      <c r="J48" s="20"/>
    </row>
    <row r="49" spans="1:10" ht="12.75">
      <c r="A49" s="38" t="s">
        <v>82</v>
      </c>
      <c r="B49" s="38"/>
      <c r="C49" s="38"/>
      <c r="D49" s="38"/>
      <c r="E49" s="38"/>
      <c r="F49" s="38"/>
      <c r="G49" s="38"/>
      <c r="H49" s="38"/>
      <c r="I49" s="38"/>
      <c r="J49" s="32">
        <v>7465087.62</v>
      </c>
    </row>
    <row r="50" spans="1:10" ht="12.75">
      <c r="A50" s="38" t="s">
        <v>5</v>
      </c>
      <c r="B50" s="38"/>
      <c r="C50" s="38"/>
      <c r="D50" s="38"/>
      <c r="E50" s="38"/>
      <c r="F50" s="38"/>
      <c r="G50" s="38"/>
      <c r="H50" s="38"/>
      <c r="I50" s="38"/>
      <c r="J50" s="20"/>
    </row>
    <row r="51" spans="1:10" ht="20.25" customHeight="1">
      <c r="A51" s="38" t="s">
        <v>83</v>
      </c>
      <c r="B51" s="38"/>
      <c r="C51" s="38"/>
      <c r="D51" s="38"/>
      <c r="E51" s="38"/>
      <c r="F51" s="38"/>
      <c r="G51" s="38"/>
      <c r="H51" s="38"/>
      <c r="I51" s="38"/>
      <c r="J51" s="32">
        <v>7465087.62</v>
      </c>
    </row>
    <row r="52" spans="1:10" ht="36.75" customHeight="1">
      <c r="A52" s="38" t="s">
        <v>84</v>
      </c>
      <c r="B52" s="38"/>
      <c r="C52" s="38"/>
      <c r="D52" s="38"/>
      <c r="E52" s="38"/>
      <c r="F52" s="38"/>
      <c r="G52" s="38"/>
      <c r="H52" s="38"/>
      <c r="I52" s="38"/>
      <c r="J52" s="32">
        <v>7465087.62</v>
      </c>
    </row>
    <row r="53" spans="1:10" ht="24.75" customHeight="1">
      <c r="A53" s="38" t="s">
        <v>85</v>
      </c>
      <c r="B53" s="38"/>
      <c r="C53" s="38"/>
      <c r="D53" s="38"/>
      <c r="E53" s="38"/>
      <c r="F53" s="38"/>
      <c r="G53" s="38"/>
      <c r="H53" s="38"/>
      <c r="I53" s="38"/>
      <c r="J53" s="20">
        <v>0</v>
      </c>
    </row>
    <row r="54" spans="1:10" ht="12.75">
      <c r="A54" s="38" t="s">
        <v>86</v>
      </c>
      <c r="B54" s="38"/>
      <c r="C54" s="38"/>
      <c r="D54" s="38"/>
      <c r="E54" s="38"/>
      <c r="F54" s="38"/>
      <c r="G54" s="38"/>
      <c r="H54" s="38"/>
      <c r="I54" s="38"/>
      <c r="J54" s="32">
        <v>3166604.4</v>
      </c>
    </row>
    <row r="55" spans="1:10" ht="12.75">
      <c r="A55" s="38" t="s">
        <v>87</v>
      </c>
      <c r="B55" s="38"/>
      <c r="C55" s="38"/>
      <c r="D55" s="38"/>
      <c r="E55" s="38"/>
      <c r="F55" s="38"/>
      <c r="G55" s="38"/>
      <c r="H55" s="38"/>
      <c r="I55" s="38"/>
      <c r="J55" s="20">
        <v>4621300</v>
      </c>
    </row>
    <row r="56" spans="1:10" ht="12.75">
      <c r="A56" s="38" t="s">
        <v>5</v>
      </c>
      <c r="B56" s="38"/>
      <c r="C56" s="38"/>
      <c r="D56" s="38"/>
      <c r="E56" s="38"/>
      <c r="F56" s="38"/>
      <c r="G56" s="38"/>
      <c r="H56" s="38"/>
      <c r="I56" s="38"/>
      <c r="J56" s="20"/>
    </row>
    <row r="57" spans="1:10" ht="12.75">
      <c r="A57" s="38" t="s">
        <v>88</v>
      </c>
      <c r="B57" s="38"/>
      <c r="C57" s="38"/>
      <c r="D57" s="38"/>
      <c r="E57" s="38"/>
      <c r="F57" s="38"/>
      <c r="G57" s="38"/>
      <c r="H57" s="38"/>
      <c r="I57" s="38"/>
      <c r="J57" s="32">
        <v>542112.5</v>
      </c>
    </row>
    <row r="58" spans="1:10" ht="12.75">
      <c r="A58" s="38" t="s">
        <v>89</v>
      </c>
      <c r="B58" s="38"/>
      <c r="C58" s="38"/>
      <c r="D58" s="38"/>
      <c r="E58" s="38"/>
      <c r="F58" s="38"/>
      <c r="G58" s="38"/>
      <c r="H58" s="38"/>
      <c r="I58" s="38"/>
      <c r="J58" s="32">
        <v>99822.72</v>
      </c>
    </row>
    <row r="59" spans="1:10" ht="12.75">
      <c r="A59" s="38" t="s">
        <v>90</v>
      </c>
      <c r="B59" s="38"/>
      <c r="C59" s="38"/>
      <c r="D59" s="38"/>
      <c r="E59" s="38"/>
      <c r="F59" s="38"/>
      <c r="G59" s="38"/>
      <c r="H59" s="38"/>
      <c r="I59" s="38"/>
      <c r="J59" s="20">
        <v>-22920852.98</v>
      </c>
    </row>
    <row r="60" spans="1:10" ht="12.75">
      <c r="A60" s="38" t="s">
        <v>28</v>
      </c>
      <c r="B60" s="38"/>
      <c r="C60" s="38"/>
      <c r="D60" s="38"/>
      <c r="E60" s="38"/>
      <c r="F60" s="38"/>
      <c r="G60" s="38"/>
      <c r="H60" s="38"/>
      <c r="I60" s="38"/>
      <c r="J60" s="20"/>
    </row>
    <row r="61" spans="1:10" ht="12.75">
      <c r="A61" s="38" t="s">
        <v>91</v>
      </c>
      <c r="B61" s="38"/>
      <c r="C61" s="38"/>
      <c r="D61" s="38"/>
      <c r="E61" s="38"/>
      <c r="F61" s="38"/>
      <c r="G61" s="38"/>
      <c r="H61" s="38"/>
      <c r="I61" s="38"/>
      <c r="J61" s="20">
        <v>881002.88</v>
      </c>
    </row>
    <row r="62" spans="1:10" ht="12.75">
      <c r="A62" s="38" t="s">
        <v>5</v>
      </c>
      <c r="B62" s="38"/>
      <c r="C62" s="38"/>
      <c r="D62" s="38"/>
      <c r="E62" s="38"/>
      <c r="F62" s="38"/>
      <c r="G62" s="38"/>
      <c r="H62" s="38"/>
      <c r="I62" s="38"/>
      <c r="J62" s="20"/>
    </row>
    <row r="63" spans="1:10" ht="12.75">
      <c r="A63" s="38" t="s">
        <v>92</v>
      </c>
      <c r="B63" s="38"/>
      <c r="C63" s="38"/>
      <c r="D63" s="38"/>
      <c r="E63" s="38"/>
      <c r="F63" s="38"/>
      <c r="G63" s="38"/>
      <c r="H63" s="38"/>
      <c r="I63" s="38"/>
      <c r="J63" s="20">
        <v>881002.88</v>
      </c>
    </row>
    <row r="64" spans="1:10" ht="12.75">
      <c r="A64" s="38" t="s">
        <v>93</v>
      </c>
      <c r="B64" s="38"/>
      <c r="C64" s="38"/>
      <c r="D64" s="38"/>
      <c r="E64" s="38"/>
      <c r="F64" s="38"/>
      <c r="G64" s="38"/>
      <c r="H64" s="38"/>
      <c r="I64" s="38"/>
      <c r="J64" s="20"/>
    </row>
    <row r="65" spans="1:10" ht="12.75">
      <c r="A65" s="38" t="s">
        <v>94</v>
      </c>
      <c r="B65" s="38"/>
      <c r="C65" s="38"/>
      <c r="D65" s="38"/>
      <c r="E65" s="38"/>
      <c r="F65" s="38"/>
      <c r="G65" s="38"/>
      <c r="H65" s="38"/>
      <c r="I65" s="38"/>
      <c r="J65" s="20"/>
    </row>
    <row r="66" spans="1:10" ht="15" customHeight="1">
      <c r="A66" s="38" t="s">
        <v>174</v>
      </c>
      <c r="B66" s="38"/>
      <c r="C66" s="38"/>
      <c r="D66" s="38"/>
      <c r="E66" s="38"/>
      <c r="F66" s="38"/>
      <c r="G66" s="38"/>
      <c r="H66" s="38"/>
      <c r="I66" s="38"/>
      <c r="J66" s="20">
        <v>0</v>
      </c>
    </row>
    <row r="67" spans="1:10" ht="19.5" customHeight="1">
      <c r="A67" s="38" t="s">
        <v>5</v>
      </c>
      <c r="B67" s="38"/>
      <c r="C67" s="38"/>
      <c r="D67" s="38"/>
      <c r="E67" s="38"/>
      <c r="F67" s="38"/>
      <c r="G67" s="38"/>
      <c r="H67" s="38"/>
      <c r="I67" s="38"/>
      <c r="J67" s="20"/>
    </row>
    <row r="68" spans="1:10" ht="12.75">
      <c r="A68" s="38" t="s">
        <v>95</v>
      </c>
      <c r="B68" s="38"/>
      <c r="C68" s="38"/>
      <c r="D68" s="38"/>
      <c r="E68" s="38"/>
      <c r="F68" s="38"/>
      <c r="G68" s="38"/>
      <c r="H68" s="38"/>
      <c r="I68" s="38"/>
      <c r="J68" s="20"/>
    </row>
    <row r="69" spans="1:10" ht="12.75">
      <c r="A69" s="38" t="s">
        <v>96</v>
      </c>
      <c r="B69" s="38"/>
      <c r="C69" s="38"/>
      <c r="D69" s="38"/>
      <c r="E69" s="38"/>
      <c r="F69" s="38"/>
      <c r="G69" s="38"/>
      <c r="H69" s="38"/>
      <c r="I69" s="38"/>
      <c r="J69" s="20"/>
    </row>
    <row r="70" spans="1:10" ht="12.75">
      <c r="A70" s="38" t="s">
        <v>97</v>
      </c>
      <c r="B70" s="38"/>
      <c r="C70" s="38"/>
      <c r="D70" s="38"/>
      <c r="E70" s="38"/>
      <c r="F70" s="38"/>
      <c r="G70" s="38"/>
      <c r="H70" s="38"/>
      <c r="I70" s="38"/>
      <c r="J70" s="20"/>
    </row>
    <row r="71" spans="1:10" ht="12.75">
      <c r="A71" s="38" t="s">
        <v>98</v>
      </c>
      <c r="B71" s="38"/>
      <c r="C71" s="38"/>
      <c r="D71" s="38"/>
      <c r="E71" s="38"/>
      <c r="F71" s="38"/>
      <c r="G71" s="38"/>
      <c r="H71" s="38"/>
      <c r="I71" s="38"/>
      <c r="J71" s="20"/>
    </row>
    <row r="72" spans="1:10" ht="12.75">
      <c r="A72" s="38" t="s">
        <v>99</v>
      </c>
      <c r="B72" s="38"/>
      <c r="C72" s="38"/>
      <c r="D72" s="38"/>
      <c r="E72" s="38"/>
      <c r="F72" s="38"/>
      <c r="G72" s="38"/>
      <c r="H72" s="38"/>
      <c r="I72" s="38"/>
      <c r="J72" s="20"/>
    </row>
    <row r="73" spans="1:10" ht="12.75">
      <c r="A73" s="38" t="s">
        <v>100</v>
      </c>
      <c r="B73" s="38"/>
      <c r="C73" s="38"/>
      <c r="D73" s="38"/>
      <c r="E73" s="38"/>
      <c r="F73" s="38"/>
      <c r="G73" s="38"/>
      <c r="H73" s="38"/>
      <c r="I73" s="38"/>
      <c r="J73" s="20"/>
    </row>
    <row r="74" spans="1:10" ht="12.75">
      <c r="A74" s="38" t="s">
        <v>101</v>
      </c>
      <c r="B74" s="38"/>
      <c r="C74" s="38"/>
      <c r="D74" s="38"/>
      <c r="E74" s="38"/>
      <c r="F74" s="38"/>
      <c r="G74" s="38"/>
      <c r="H74" s="38"/>
      <c r="I74" s="38"/>
      <c r="J74" s="20"/>
    </row>
    <row r="75" spans="1:10" ht="12.75">
      <c r="A75" s="38" t="s">
        <v>102</v>
      </c>
      <c r="B75" s="38"/>
      <c r="C75" s="38"/>
      <c r="D75" s="38"/>
      <c r="E75" s="38"/>
      <c r="F75" s="38"/>
      <c r="G75" s="38"/>
      <c r="H75" s="38"/>
      <c r="I75" s="38"/>
      <c r="J75" s="20"/>
    </row>
    <row r="76" spans="1:10" ht="12.75">
      <c r="A76" s="38" t="s">
        <v>103</v>
      </c>
      <c r="B76" s="38"/>
      <c r="C76" s="38"/>
      <c r="D76" s="38"/>
      <c r="E76" s="38"/>
      <c r="F76" s="38"/>
      <c r="G76" s="38"/>
      <c r="H76" s="38"/>
      <c r="I76" s="38"/>
      <c r="J76" s="20"/>
    </row>
    <row r="77" spans="1:10" ht="12.75">
      <c r="A77" s="38" t="s">
        <v>104</v>
      </c>
      <c r="B77" s="38"/>
      <c r="C77" s="38"/>
      <c r="D77" s="38"/>
      <c r="E77" s="38"/>
      <c r="F77" s="38"/>
      <c r="G77" s="38"/>
      <c r="H77" s="38"/>
      <c r="I77" s="38"/>
      <c r="J77" s="20"/>
    </row>
    <row r="78" spans="1:10" ht="12.75">
      <c r="A78" s="38" t="s">
        <v>204</v>
      </c>
      <c r="B78" s="38"/>
      <c r="C78" s="38"/>
      <c r="D78" s="38"/>
      <c r="E78" s="38"/>
      <c r="F78" s="38"/>
      <c r="G78" s="38"/>
      <c r="H78" s="38"/>
      <c r="I78" s="38"/>
      <c r="J78" s="20">
        <v>353264.47</v>
      </c>
    </row>
    <row r="79" spans="1:10" ht="15.75" customHeight="1">
      <c r="A79" s="38" t="s">
        <v>105</v>
      </c>
      <c r="B79" s="38"/>
      <c r="C79" s="38"/>
      <c r="D79" s="38"/>
      <c r="E79" s="38"/>
      <c r="F79" s="38"/>
      <c r="G79" s="38"/>
      <c r="H79" s="38"/>
      <c r="I79" s="38"/>
      <c r="J79" s="20">
        <v>1800</v>
      </c>
    </row>
    <row r="80" spans="1:10" ht="12.75">
      <c r="A80" s="38" t="s">
        <v>5</v>
      </c>
      <c r="B80" s="38"/>
      <c r="C80" s="38"/>
      <c r="D80" s="38"/>
      <c r="E80" s="38"/>
      <c r="F80" s="38"/>
      <c r="G80" s="38"/>
      <c r="H80" s="38"/>
      <c r="I80" s="38"/>
      <c r="J80" s="20"/>
    </row>
    <row r="81" spans="1:10" ht="12.75">
      <c r="A81" s="38" t="s">
        <v>106</v>
      </c>
      <c r="B81" s="38"/>
      <c r="C81" s="38"/>
      <c r="D81" s="38"/>
      <c r="E81" s="38"/>
      <c r="F81" s="38"/>
      <c r="G81" s="38"/>
      <c r="H81" s="38"/>
      <c r="I81" s="38"/>
      <c r="J81" s="20"/>
    </row>
    <row r="82" spans="1:10" ht="12.75">
      <c r="A82" s="38" t="s">
        <v>107</v>
      </c>
      <c r="B82" s="38"/>
      <c r="C82" s="38"/>
      <c r="D82" s="38"/>
      <c r="E82" s="38"/>
      <c r="F82" s="38"/>
      <c r="G82" s="38"/>
      <c r="H82" s="38"/>
      <c r="I82" s="38"/>
      <c r="J82" s="20"/>
    </row>
    <row r="83" spans="1:10" ht="12.75">
      <c r="A83" s="38" t="s">
        <v>108</v>
      </c>
      <c r="B83" s="38"/>
      <c r="C83" s="38"/>
      <c r="D83" s="38"/>
      <c r="E83" s="38"/>
      <c r="F83" s="38"/>
      <c r="G83" s="38"/>
      <c r="H83" s="38"/>
      <c r="I83" s="38"/>
      <c r="J83" s="20"/>
    </row>
    <row r="84" spans="1:10" ht="12.75">
      <c r="A84" s="38" t="s">
        <v>109</v>
      </c>
      <c r="B84" s="38"/>
      <c r="C84" s="38"/>
      <c r="D84" s="38"/>
      <c r="E84" s="38"/>
      <c r="F84" s="38"/>
      <c r="G84" s="38"/>
      <c r="H84" s="38"/>
      <c r="I84" s="38"/>
      <c r="J84" s="20"/>
    </row>
    <row r="85" spans="1:10" ht="12.75">
      <c r="A85" s="38" t="s">
        <v>110</v>
      </c>
      <c r="B85" s="38"/>
      <c r="C85" s="38"/>
      <c r="D85" s="38"/>
      <c r="E85" s="38"/>
      <c r="F85" s="38"/>
      <c r="G85" s="38"/>
      <c r="H85" s="38"/>
      <c r="I85" s="38"/>
      <c r="J85" s="20"/>
    </row>
    <row r="86" spans="1:10" ht="12.75">
      <c r="A86" s="38" t="s">
        <v>111</v>
      </c>
      <c r="B86" s="38"/>
      <c r="C86" s="38"/>
      <c r="D86" s="38"/>
      <c r="E86" s="38"/>
      <c r="F86" s="38"/>
      <c r="G86" s="38"/>
      <c r="H86" s="38"/>
      <c r="I86" s="38"/>
      <c r="J86" s="20"/>
    </row>
    <row r="87" spans="1:10" ht="12.75">
      <c r="A87" s="38" t="s">
        <v>112</v>
      </c>
      <c r="B87" s="38"/>
      <c r="C87" s="38"/>
      <c r="D87" s="38"/>
      <c r="E87" s="38"/>
      <c r="F87" s="38"/>
      <c r="G87" s="38"/>
      <c r="H87" s="38"/>
      <c r="I87" s="38"/>
      <c r="J87" s="20"/>
    </row>
    <row r="88" spans="1:10" ht="12.75">
      <c r="A88" s="38" t="s">
        <v>113</v>
      </c>
      <c r="B88" s="38"/>
      <c r="C88" s="38"/>
      <c r="D88" s="38"/>
      <c r="E88" s="38"/>
      <c r="F88" s="38"/>
      <c r="G88" s="38"/>
      <c r="H88" s="38"/>
      <c r="I88" s="38"/>
      <c r="J88" s="20"/>
    </row>
    <row r="89" spans="1:10" ht="12.75">
      <c r="A89" s="38" t="s">
        <v>114</v>
      </c>
      <c r="B89" s="38"/>
      <c r="C89" s="38"/>
      <c r="D89" s="38"/>
      <c r="E89" s="38"/>
      <c r="F89" s="38"/>
      <c r="G89" s="38"/>
      <c r="H89" s="38"/>
      <c r="I89" s="38"/>
      <c r="J89" s="20"/>
    </row>
    <row r="90" spans="1:10" ht="12.75">
      <c r="A90" s="38" t="s">
        <v>115</v>
      </c>
      <c r="B90" s="38"/>
      <c r="C90" s="38"/>
      <c r="D90" s="38"/>
      <c r="E90" s="38"/>
      <c r="F90" s="38"/>
      <c r="G90" s="38"/>
      <c r="H90" s="38"/>
      <c r="I90" s="38"/>
      <c r="J90" s="20">
        <v>1800</v>
      </c>
    </row>
    <row r="91" spans="1:10" ht="12.75">
      <c r="A91" s="38" t="s">
        <v>205</v>
      </c>
      <c r="B91" s="38"/>
      <c r="C91" s="38"/>
      <c r="D91" s="38"/>
      <c r="E91" s="38"/>
      <c r="F91" s="38"/>
      <c r="G91" s="38"/>
      <c r="H91" s="38"/>
      <c r="I91" s="38"/>
      <c r="J91" s="20">
        <v>2632.35</v>
      </c>
    </row>
    <row r="92" spans="1:10" ht="12.75">
      <c r="A92" s="38" t="s">
        <v>116</v>
      </c>
      <c r="B92" s="38"/>
      <c r="C92" s="38"/>
      <c r="D92" s="38"/>
      <c r="E92" s="38"/>
      <c r="F92" s="38"/>
      <c r="G92" s="38"/>
      <c r="H92" s="38"/>
      <c r="I92" s="38"/>
      <c r="J92" s="20">
        <v>-25239972.12</v>
      </c>
    </row>
    <row r="93" spans="1:10" ht="12.75">
      <c r="A93" s="38" t="s">
        <v>117</v>
      </c>
      <c r="B93" s="38"/>
      <c r="C93" s="38"/>
      <c r="D93" s="38"/>
      <c r="E93" s="38"/>
      <c r="F93" s="38"/>
      <c r="G93" s="38"/>
      <c r="H93" s="38"/>
      <c r="I93" s="38"/>
      <c r="J93" s="20">
        <v>1080419.44</v>
      </c>
    </row>
    <row r="94" spans="1:10" ht="12.75">
      <c r="A94" s="38" t="s">
        <v>118</v>
      </c>
      <c r="B94" s="38"/>
      <c r="C94" s="38"/>
      <c r="D94" s="38"/>
      <c r="E94" s="38"/>
      <c r="F94" s="38"/>
      <c r="G94" s="38"/>
      <c r="H94" s="38"/>
      <c r="I94" s="38"/>
      <c r="J94" s="20">
        <v>4077886.74</v>
      </c>
    </row>
    <row r="95" spans="1:10" ht="12.75">
      <c r="A95" s="38" t="s">
        <v>119</v>
      </c>
      <c r="B95" s="38"/>
      <c r="C95" s="38"/>
      <c r="D95" s="38"/>
      <c r="E95" s="38"/>
      <c r="F95" s="38"/>
      <c r="G95" s="38"/>
      <c r="H95" s="38"/>
      <c r="I95" s="38"/>
      <c r="J95" s="20">
        <v>438696.28</v>
      </c>
    </row>
    <row r="96" spans="1:10" ht="12.75">
      <c r="A96" s="38" t="s">
        <v>28</v>
      </c>
      <c r="B96" s="38"/>
      <c r="C96" s="38"/>
      <c r="D96" s="38"/>
      <c r="E96" s="38"/>
      <c r="F96" s="38"/>
      <c r="G96" s="38"/>
      <c r="H96" s="38"/>
      <c r="I96" s="38"/>
      <c r="J96" s="20"/>
    </row>
    <row r="97" spans="1:10" ht="12.75">
      <c r="A97" s="38" t="s">
        <v>120</v>
      </c>
      <c r="B97" s="38"/>
      <c r="C97" s="38"/>
      <c r="D97" s="38"/>
      <c r="E97" s="38"/>
      <c r="F97" s="38"/>
      <c r="G97" s="38"/>
      <c r="H97" s="38"/>
      <c r="I97" s="38"/>
      <c r="J97" s="20"/>
    </row>
    <row r="98" spans="1:10" ht="12.75">
      <c r="A98" s="38" t="s">
        <v>121</v>
      </c>
      <c r="B98" s="38"/>
      <c r="C98" s="38"/>
      <c r="D98" s="38"/>
      <c r="E98" s="38"/>
      <c r="F98" s="38"/>
      <c r="G98" s="38"/>
      <c r="H98" s="38"/>
      <c r="I98" s="38"/>
      <c r="J98" s="20"/>
    </row>
    <row r="99" spans="1:10" ht="18.75" customHeight="1">
      <c r="A99" s="38" t="s">
        <v>175</v>
      </c>
      <c r="B99" s="38"/>
      <c r="C99" s="38"/>
      <c r="D99" s="38"/>
      <c r="E99" s="38"/>
      <c r="F99" s="38"/>
      <c r="G99" s="38"/>
      <c r="H99" s="38"/>
      <c r="I99" s="38"/>
      <c r="J99" s="20">
        <v>11747.92</v>
      </c>
    </row>
    <row r="100" spans="1:10" ht="12.75">
      <c r="A100" s="38" t="s">
        <v>5</v>
      </c>
      <c r="B100" s="38"/>
      <c r="C100" s="38"/>
      <c r="D100" s="38"/>
      <c r="E100" s="38"/>
      <c r="F100" s="38"/>
      <c r="G100" s="38"/>
      <c r="H100" s="38"/>
      <c r="I100" s="38"/>
      <c r="J100" s="20"/>
    </row>
    <row r="101" spans="1:10" ht="12.75">
      <c r="A101" s="38" t="s">
        <v>122</v>
      </c>
      <c r="B101" s="38"/>
      <c r="C101" s="38"/>
      <c r="D101" s="38"/>
      <c r="E101" s="38"/>
      <c r="F101" s="38"/>
      <c r="G101" s="38"/>
      <c r="H101" s="38"/>
      <c r="I101" s="38"/>
      <c r="J101" s="20"/>
    </row>
    <row r="102" spans="1:10" ht="12.75">
      <c r="A102" s="38" t="s">
        <v>123</v>
      </c>
      <c r="B102" s="38"/>
      <c r="C102" s="38"/>
      <c r="D102" s="38"/>
      <c r="E102" s="38"/>
      <c r="F102" s="38"/>
      <c r="G102" s="38"/>
      <c r="H102" s="38"/>
      <c r="I102" s="38"/>
      <c r="J102" s="20">
        <v>4978.21</v>
      </c>
    </row>
    <row r="103" spans="1:10" ht="12.75">
      <c r="A103" s="38" t="s">
        <v>124</v>
      </c>
      <c r="B103" s="38"/>
      <c r="C103" s="38"/>
      <c r="D103" s="38"/>
      <c r="E103" s="38"/>
      <c r="F103" s="38"/>
      <c r="G103" s="38"/>
      <c r="H103" s="38"/>
      <c r="I103" s="38"/>
      <c r="J103" s="20"/>
    </row>
    <row r="104" spans="1:10" ht="12.75">
      <c r="A104" s="38" t="s">
        <v>125</v>
      </c>
      <c r="B104" s="38"/>
      <c r="C104" s="38"/>
      <c r="D104" s="38"/>
      <c r="E104" s="38"/>
      <c r="F104" s="38"/>
      <c r="G104" s="38"/>
      <c r="H104" s="38"/>
      <c r="I104" s="38"/>
      <c r="J104" s="20">
        <v>6769.71</v>
      </c>
    </row>
    <row r="105" spans="1:10" ht="12.75">
      <c r="A105" s="38" t="s">
        <v>126</v>
      </c>
      <c r="B105" s="38"/>
      <c r="C105" s="38"/>
      <c r="D105" s="38"/>
      <c r="E105" s="38"/>
      <c r="F105" s="38"/>
      <c r="G105" s="38"/>
      <c r="H105" s="38"/>
      <c r="I105" s="38"/>
      <c r="J105" s="20"/>
    </row>
    <row r="106" spans="1:10" ht="12.75">
      <c r="A106" s="38" t="s">
        <v>127</v>
      </c>
      <c r="B106" s="38"/>
      <c r="C106" s="38"/>
      <c r="D106" s="38"/>
      <c r="E106" s="38"/>
      <c r="F106" s="38"/>
      <c r="G106" s="38"/>
      <c r="H106" s="38"/>
      <c r="I106" s="38"/>
      <c r="J106" s="20"/>
    </row>
    <row r="107" spans="1:10" ht="12.75">
      <c r="A107" s="38" t="s">
        <v>128</v>
      </c>
      <c r="B107" s="38"/>
      <c r="C107" s="38"/>
      <c r="D107" s="38"/>
      <c r="E107" s="38"/>
      <c r="F107" s="38"/>
      <c r="G107" s="38"/>
      <c r="H107" s="38"/>
      <c r="I107" s="38"/>
      <c r="J107" s="20"/>
    </row>
    <row r="108" spans="1:10" ht="12.75">
      <c r="A108" s="38" t="s">
        <v>129</v>
      </c>
      <c r="B108" s="38"/>
      <c r="C108" s="38"/>
      <c r="D108" s="38"/>
      <c r="E108" s="38"/>
      <c r="F108" s="38"/>
      <c r="G108" s="38"/>
      <c r="H108" s="38"/>
      <c r="I108" s="38"/>
      <c r="J108" s="20"/>
    </row>
    <row r="109" spans="1:10" ht="12.75">
      <c r="A109" s="38" t="s">
        <v>130</v>
      </c>
      <c r="B109" s="38"/>
      <c r="C109" s="38"/>
      <c r="D109" s="38"/>
      <c r="E109" s="38"/>
      <c r="F109" s="38"/>
      <c r="G109" s="38"/>
      <c r="H109" s="38"/>
      <c r="I109" s="38"/>
      <c r="J109" s="20"/>
    </row>
    <row r="110" spans="1:10" ht="12.75">
      <c r="A110" s="38" t="s">
        <v>131</v>
      </c>
      <c r="B110" s="38"/>
      <c r="C110" s="38"/>
      <c r="D110" s="38"/>
      <c r="E110" s="38"/>
      <c r="F110" s="38"/>
      <c r="G110" s="38"/>
      <c r="H110" s="38"/>
      <c r="I110" s="38"/>
      <c r="J110" s="20"/>
    </row>
    <row r="111" spans="1:10" ht="12.75">
      <c r="A111" s="38" t="s">
        <v>132</v>
      </c>
      <c r="B111" s="38"/>
      <c r="C111" s="38"/>
      <c r="D111" s="38"/>
      <c r="E111" s="38"/>
      <c r="F111" s="38"/>
      <c r="G111" s="38"/>
      <c r="H111" s="38"/>
      <c r="I111" s="38"/>
      <c r="J111" s="20"/>
    </row>
    <row r="112" spans="1:10" ht="12.75">
      <c r="A112" s="38" t="s">
        <v>206</v>
      </c>
      <c r="B112" s="38"/>
      <c r="C112" s="38"/>
      <c r="D112" s="38"/>
      <c r="E112" s="38"/>
      <c r="F112" s="38"/>
      <c r="G112" s="38"/>
      <c r="H112" s="38"/>
      <c r="I112" s="38"/>
      <c r="J112" s="20">
        <v>353264.47</v>
      </c>
    </row>
    <row r="113" spans="1:10" ht="12.75">
      <c r="A113" s="38" t="s">
        <v>208</v>
      </c>
      <c r="B113" s="38"/>
      <c r="C113" s="38"/>
      <c r="D113" s="38"/>
      <c r="E113" s="38"/>
      <c r="F113" s="38"/>
      <c r="G113" s="38"/>
      <c r="H113" s="38"/>
      <c r="I113" s="38"/>
      <c r="J113" s="20"/>
    </row>
    <row r="114" spans="1:10" ht="14.25" customHeight="1">
      <c r="A114" s="38" t="s">
        <v>133</v>
      </c>
      <c r="B114" s="38"/>
      <c r="C114" s="38"/>
      <c r="D114" s="38"/>
      <c r="E114" s="38"/>
      <c r="F114" s="38"/>
      <c r="G114" s="38"/>
      <c r="H114" s="38"/>
      <c r="I114" s="38"/>
      <c r="J114" s="20">
        <v>44910.82</v>
      </c>
    </row>
    <row r="115" spans="1:10" ht="12.75">
      <c r="A115" s="38" t="s">
        <v>5</v>
      </c>
      <c r="B115" s="38"/>
      <c r="C115" s="38"/>
      <c r="D115" s="38"/>
      <c r="E115" s="38"/>
      <c r="F115" s="38"/>
      <c r="G115" s="38"/>
      <c r="H115" s="38"/>
      <c r="I115" s="38"/>
      <c r="J115" s="20"/>
    </row>
    <row r="116" spans="1:10" ht="12.75">
      <c r="A116" s="38" t="s">
        <v>134</v>
      </c>
      <c r="B116" s="38"/>
      <c r="C116" s="38"/>
      <c r="D116" s="38"/>
      <c r="E116" s="38"/>
      <c r="F116" s="38"/>
      <c r="G116" s="38"/>
      <c r="H116" s="38"/>
      <c r="I116" s="38"/>
      <c r="J116" s="20"/>
    </row>
    <row r="117" spans="1:10" ht="12.75">
      <c r="A117" s="38" t="s">
        <v>135</v>
      </c>
      <c r="B117" s="38"/>
      <c r="C117" s="38"/>
      <c r="D117" s="38"/>
      <c r="E117" s="38"/>
      <c r="F117" s="38"/>
      <c r="G117" s="38"/>
      <c r="H117" s="38"/>
      <c r="I117" s="38"/>
      <c r="J117" s="20"/>
    </row>
    <row r="118" spans="1:10" ht="12.75">
      <c r="A118" s="38" t="s">
        <v>136</v>
      </c>
      <c r="B118" s="38"/>
      <c r="C118" s="38"/>
      <c r="D118" s="38"/>
      <c r="E118" s="38"/>
      <c r="F118" s="38"/>
      <c r="G118" s="38"/>
      <c r="H118" s="38"/>
      <c r="I118" s="38"/>
      <c r="J118" s="20"/>
    </row>
    <row r="119" spans="1:10" ht="12.75">
      <c r="A119" s="38" t="s">
        <v>137</v>
      </c>
      <c r="B119" s="38"/>
      <c r="C119" s="38"/>
      <c r="D119" s="38"/>
      <c r="E119" s="38"/>
      <c r="F119" s="38"/>
      <c r="G119" s="38"/>
      <c r="H119" s="38"/>
      <c r="I119" s="38"/>
      <c r="J119" s="20"/>
    </row>
    <row r="120" spans="1:10" ht="12.75">
      <c r="A120" s="38" t="s">
        <v>138</v>
      </c>
      <c r="B120" s="38"/>
      <c r="C120" s="38"/>
      <c r="D120" s="38"/>
      <c r="E120" s="38"/>
      <c r="F120" s="38"/>
      <c r="G120" s="38"/>
      <c r="H120" s="38"/>
      <c r="I120" s="38"/>
      <c r="J120" s="20"/>
    </row>
    <row r="121" spans="1:10" ht="12.75">
      <c r="A121" s="38" t="s">
        <v>139</v>
      </c>
      <c r="B121" s="38"/>
      <c r="C121" s="38"/>
      <c r="D121" s="38"/>
      <c r="E121" s="38"/>
      <c r="F121" s="38"/>
      <c r="G121" s="38"/>
      <c r="H121" s="38"/>
      <c r="I121" s="38"/>
      <c r="J121" s="20"/>
    </row>
    <row r="122" spans="1:10" ht="12.75">
      <c r="A122" s="38" t="s">
        <v>140</v>
      </c>
      <c r="B122" s="38"/>
      <c r="C122" s="38"/>
      <c r="D122" s="38"/>
      <c r="E122" s="38"/>
      <c r="F122" s="38"/>
      <c r="G122" s="38"/>
      <c r="H122" s="38"/>
      <c r="I122" s="38"/>
      <c r="J122" s="20"/>
    </row>
    <row r="123" spans="1:10" ht="12.75">
      <c r="A123" s="38" t="s">
        <v>141</v>
      </c>
      <c r="B123" s="38"/>
      <c r="C123" s="38"/>
      <c r="D123" s="38"/>
      <c r="E123" s="38"/>
      <c r="F123" s="38"/>
      <c r="G123" s="38"/>
      <c r="H123" s="38"/>
      <c r="I123" s="38"/>
      <c r="J123" s="20"/>
    </row>
    <row r="124" spans="1:10" ht="12.75">
      <c r="A124" s="38" t="s">
        <v>142</v>
      </c>
      <c r="B124" s="38"/>
      <c r="C124" s="38"/>
      <c r="D124" s="38"/>
      <c r="E124" s="38"/>
      <c r="F124" s="38"/>
      <c r="G124" s="38"/>
      <c r="H124" s="38"/>
      <c r="I124" s="38"/>
      <c r="J124" s="20"/>
    </row>
    <row r="125" spans="1:10" ht="12.75">
      <c r="A125" s="38" t="s">
        <v>143</v>
      </c>
      <c r="B125" s="38"/>
      <c r="C125" s="38"/>
      <c r="D125" s="38"/>
      <c r="E125" s="38"/>
      <c r="F125" s="38"/>
      <c r="G125" s="38"/>
      <c r="H125" s="38"/>
      <c r="I125" s="38"/>
      <c r="J125" s="20"/>
    </row>
    <row r="126" spans="1:10" ht="12.75">
      <c r="A126" s="38" t="s">
        <v>144</v>
      </c>
      <c r="B126" s="38"/>
      <c r="C126" s="38"/>
      <c r="D126" s="38"/>
      <c r="E126" s="38"/>
      <c r="F126" s="38"/>
      <c r="G126" s="38"/>
      <c r="H126" s="38"/>
      <c r="I126" s="38"/>
      <c r="J126" s="21">
        <v>1800</v>
      </c>
    </row>
    <row r="127" spans="1:10" ht="12.75">
      <c r="A127" s="38" t="s">
        <v>207</v>
      </c>
      <c r="B127" s="38"/>
      <c r="C127" s="38"/>
      <c r="D127" s="38"/>
      <c r="E127" s="38"/>
      <c r="F127" s="38"/>
      <c r="G127" s="38"/>
      <c r="H127" s="38"/>
      <c r="I127" s="38"/>
      <c r="J127" s="20">
        <v>2632.35</v>
      </c>
    </row>
    <row r="128" spans="1:10" ht="12.75">
      <c r="A128" s="38" t="s">
        <v>209</v>
      </c>
      <c r="B128" s="38"/>
      <c r="C128" s="38"/>
      <c r="D128" s="38"/>
      <c r="E128" s="38"/>
      <c r="F128" s="38"/>
      <c r="G128" s="38"/>
      <c r="H128" s="38"/>
      <c r="I128" s="38"/>
      <c r="J128" s="20">
        <v>80879.34</v>
      </c>
    </row>
    <row r="129" spans="1:10" ht="12.75">
      <c r="A129" s="38" t="s">
        <v>176</v>
      </c>
      <c r="B129" s="38"/>
      <c r="C129" s="38"/>
      <c r="D129" s="38"/>
      <c r="E129" s="38"/>
      <c r="F129" s="38"/>
      <c r="G129" s="38"/>
      <c r="H129" s="38"/>
      <c r="I129" s="38"/>
      <c r="J129" s="21">
        <v>195851.2</v>
      </c>
    </row>
    <row r="130" spans="1:1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6"/>
    </row>
    <row r="131" spans="1:1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6"/>
    </row>
    <row r="132" spans="1:1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6"/>
    </row>
    <row r="133" spans="1:1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6"/>
    </row>
    <row r="134" spans="1:1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6"/>
    </row>
    <row r="135" spans="1:1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6"/>
    </row>
    <row r="136" spans="1:10" ht="15">
      <c r="A136" s="37" t="s">
        <v>60</v>
      </c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2.75">
      <c r="A137" s="47" t="s">
        <v>227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12.75" customHeight="1">
      <c r="A138" s="40" t="s">
        <v>0</v>
      </c>
      <c r="B138" s="40" t="s">
        <v>1</v>
      </c>
      <c r="C138" s="40" t="s">
        <v>2</v>
      </c>
      <c r="D138" s="44" t="s">
        <v>3</v>
      </c>
      <c r="E138" s="45"/>
      <c r="F138" s="45"/>
      <c r="G138" s="45"/>
      <c r="H138" s="45"/>
      <c r="I138" s="45"/>
      <c r="J138" s="46"/>
    </row>
    <row r="139" spans="1:10" ht="12.75">
      <c r="A139" s="52"/>
      <c r="B139" s="52"/>
      <c r="C139" s="52"/>
      <c r="D139" s="22" t="s">
        <v>4</v>
      </c>
      <c r="E139" s="44" t="s">
        <v>5</v>
      </c>
      <c r="F139" s="45"/>
      <c r="G139" s="45"/>
      <c r="H139" s="45"/>
      <c r="I139" s="45"/>
      <c r="J139" s="46"/>
    </row>
    <row r="140" spans="1:10" ht="127.5" customHeight="1">
      <c r="A140" s="52"/>
      <c r="B140" s="52"/>
      <c r="C140" s="52"/>
      <c r="D140" s="53"/>
      <c r="E140" s="40" t="s">
        <v>6</v>
      </c>
      <c r="F140" s="40" t="s">
        <v>7</v>
      </c>
      <c r="G140" s="40" t="s">
        <v>8</v>
      </c>
      <c r="H140" s="40" t="s">
        <v>9</v>
      </c>
      <c r="I140" s="42" t="s">
        <v>10</v>
      </c>
      <c r="J140" s="43"/>
    </row>
    <row r="141" spans="1:10" ht="12.75">
      <c r="A141" s="41"/>
      <c r="B141" s="41"/>
      <c r="C141" s="41"/>
      <c r="D141" s="54"/>
      <c r="E141" s="41"/>
      <c r="F141" s="41"/>
      <c r="G141" s="41"/>
      <c r="H141" s="41"/>
      <c r="I141" s="22" t="s">
        <v>11</v>
      </c>
      <c r="J141" s="23" t="s">
        <v>12</v>
      </c>
    </row>
    <row r="142" spans="1:10" ht="12.75">
      <c r="A142" s="20">
        <v>1</v>
      </c>
      <c r="B142" s="20">
        <v>2</v>
      </c>
      <c r="C142" s="20">
        <v>3</v>
      </c>
      <c r="D142" s="20">
        <v>4</v>
      </c>
      <c r="E142" s="20">
        <v>5</v>
      </c>
      <c r="F142" s="20">
        <v>6</v>
      </c>
      <c r="G142" s="20">
        <v>7</v>
      </c>
      <c r="H142" s="20">
        <v>8</v>
      </c>
      <c r="I142" s="20">
        <v>9</v>
      </c>
      <c r="J142" s="20">
        <v>10</v>
      </c>
    </row>
    <row r="143" spans="1:12" ht="25.5">
      <c r="A143" s="24" t="s">
        <v>13</v>
      </c>
      <c r="B143" s="24">
        <v>100</v>
      </c>
      <c r="C143" s="24" t="s">
        <v>216</v>
      </c>
      <c r="D143" s="25">
        <f>E143+F143+G143+H143+I143</f>
        <v>45627000.00000001</v>
      </c>
      <c r="E143" s="25">
        <f aca="true" t="shared" si="0" ref="E143:J143">E158-E219</f>
        <v>39398900.00000001</v>
      </c>
      <c r="F143" s="25">
        <f t="shared" si="0"/>
        <v>204100</v>
      </c>
      <c r="G143" s="25">
        <f t="shared" si="0"/>
        <v>0</v>
      </c>
      <c r="H143" s="25">
        <f t="shared" si="0"/>
        <v>0</v>
      </c>
      <c r="I143" s="25">
        <f t="shared" si="0"/>
        <v>6024000</v>
      </c>
      <c r="J143" s="25">
        <f t="shared" si="0"/>
        <v>0</v>
      </c>
      <c r="K143" s="30"/>
      <c r="L143" s="30"/>
    </row>
    <row r="144" spans="1:10" ht="12.75">
      <c r="A144" s="24" t="s">
        <v>5</v>
      </c>
      <c r="B144" s="24"/>
      <c r="C144" s="24"/>
      <c r="D144" s="26">
        <f>I144</f>
        <v>0</v>
      </c>
      <c r="E144" s="24" t="s">
        <v>18</v>
      </c>
      <c r="F144" s="24" t="s">
        <v>18</v>
      </c>
      <c r="G144" s="24" t="s">
        <v>18</v>
      </c>
      <c r="H144" s="24" t="s">
        <v>18</v>
      </c>
      <c r="I144" s="25">
        <v>0</v>
      </c>
      <c r="J144" s="24" t="s">
        <v>18</v>
      </c>
    </row>
    <row r="145" spans="1:10" ht="25.5">
      <c r="A145" s="24" t="s">
        <v>14</v>
      </c>
      <c r="B145" s="24">
        <v>110</v>
      </c>
      <c r="C145" s="24">
        <v>120</v>
      </c>
      <c r="D145" s="25">
        <f>E145+F145+G145+H145+I145</f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</row>
    <row r="146" spans="1:10" ht="12.75">
      <c r="A146" s="24"/>
      <c r="B146" s="24"/>
      <c r="C146" s="24"/>
      <c r="D146" s="24"/>
      <c r="E146" s="24" t="s">
        <v>18</v>
      </c>
      <c r="F146" s="24" t="s">
        <v>18</v>
      </c>
      <c r="G146" s="24" t="s">
        <v>18</v>
      </c>
      <c r="H146" s="24" t="s">
        <v>18</v>
      </c>
      <c r="I146" s="24"/>
      <c r="J146" s="24" t="s">
        <v>18</v>
      </c>
    </row>
    <row r="147" spans="1:10" ht="25.5">
      <c r="A147" s="24" t="s">
        <v>15</v>
      </c>
      <c r="B147" s="24">
        <v>120</v>
      </c>
      <c r="C147" s="24">
        <v>130</v>
      </c>
      <c r="D147" s="25">
        <f>D148+D149+D150</f>
        <v>45412900</v>
      </c>
      <c r="E147" s="25">
        <f>E148</f>
        <v>39398900</v>
      </c>
      <c r="F147" s="24" t="s">
        <v>18</v>
      </c>
      <c r="G147" s="24" t="s">
        <v>18</v>
      </c>
      <c r="H147" s="25">
        <f>H148</f>
        <v>0</v>
      </c>
      <c r="I147" s="25">
        <f>I148+I149+I150</f>
        <v>6014000</v>
      </c>
      <c r="J147" s="25">
        <f>J148</f>
        <v>0</v>
      </c>
    </row>
    <row r="148" spans="1:10" ht="25.5">
      <c r="A148" s="24" t="s">
        <v>16</v>
      </c>
      <c r="B148" s="24"/>
      <c r="C148" s="24" t="s">
        <v>211</v>
      </c>
      <c r="D148" s="25">
        <f>E148+I148</f>
        <v>45412900</v>
      </c>
      <c r="E148" s="25">
        <f>39273900+125000</f>
        <v>39398900</v>
      </c>
      <c r="F148" s="24" t="s">
        <v>18</v>
      </c>
      <c r="G148" s="24" t="s">
        <v>19</v>
      </c>
      <c r="H148" s="25"/>
      <c r="I148" s="25">
        <v>6014000</v>
      </c>
      <c r="J148" s="25"/>
    </row>
    <row r="149" spans="1:10" ht="25.5">
      <c r="A149" s="24" t="s">
        <v>17</v>
      </c>
      <c r="B149" s="24"/>
      <c r="C149" s="24" t="s">
        <v>213</v>
      </c>
      <c r="D149" s="25">
        <f>E149+I149</f>
        <v>0</v>
      </c>
      <c r="E149" s="25"/>
      <c r="F149" s="24" t="s">
        <v>18</v>
      </c>
      <c r="G149" s="24" t="s">
        <v>18</v>
      </c>
      <c r="H149" s="25"/>
      <c r="I149" s="25"/>
      <c r="J149" s="25"/>
    </row>
    <row r="150" spans="1:10" ht="25.5">
      <c r="A150" s="24" t="s">
        <v>214</v>
      </c>
      <c r="B150" s="24"/>
      <c r="C150" s="24" t="s">
        <v>215</v>
      </c>
      <c r="D150" s="25">
        <f>E150+I150</f>
        <v>0</v>
      </c>
      <c r="E150" s="25"/>
      <c r="F150" s="24" t="s">
        <v>18</v>
      </c>
      <c r="G150" s="24" t="s">
        <v>18</v>
      </c>
      <c r="H150" s="25"/>
      <c r="I150" s="25"/>
      <c r="J150" s="25"/>
    </row>
    <row r="151" spans="1:10" ht="12.75">
      <c r="A151" s="24" t="s">
        <v>20</v>
      </c>
      <c r="B151" s="24"/>
      <c r="C151" s="24"/>
      <c r="D151" s="25"/>
      <c r="E151" s="25"/>
      <c r="F151" s="24" t="s">
        <v>18</v>
      </c>
      <c r="G151" s="24" t="s">
        <v>18</v>
      </c>
      <c r="H151" s="25"/>
      <c r="I151" s="25"/>
      <c r="J151" s="25"/>
    </row>
    <row r="152" spans="1:10" ht="12.75">
      <c r="A152" s="24"/>
      <c r="B152" s="24"/>
      <c r="C152" s="24"/>
      <c r="D152" s="25"/>
      <c r="E152" s="25"/>
      <c r="F152" s="24" t="s">
        <v>18</v>
      </c>
      <c r="G152" s="24" t="s">
        <v>18</v>
      </c>
      <c r="H152" s="25"/>
      <c r="I152" s="25"/>
      <c r="J152" s="25"/>
    </row>
    <row r="153" spans="1:10" ht="51">
      <c r="A153" s="24" t="s">
        <v>21</v>
      </c>
      <c r="B153" s="24">
        <v>130</v>
      </c>
      <c r="C153" s="24">
        <v>140</v>
      </c>
      <c r="D153" s="25"/>
      <c r="E153" s="24" t="s">
        <v>18</v>
      </c>
      <c r="F153" s="24" t="s">
        <v>18</v>
      </c>
      <c r="G153" s="24" t="s">
        <v>18</v>
      </c>
      <c r="H153" s="24" t="s">
        <v>18</v>
      </c>
      <c r="I153" s="25"/>
      <c r="J153" s="24" t="s">
        <v>18</v>
      </c>
    </row>
    <row r="154" spans="1:10" ht="102">
      <c r="A154" s="24" t="s">
        <v>22</v>
      </c>
      <c r="B154" s="24">
        <v>140</v>
      </c>
      <c r="C154" s="24">
        <v>151</v>
      </c>
      <c r="D154" s="25"/>
      <c r="E154" s="24" t="s">
        <v>18</v>
      </c>
      <c r="F154" s="24" t="s">
        <v>18</v>
      </c>
      <c r="G154" s="24" t="s">
        <v>18</v>
      </c>
      <c r="H154" s="24" t="s">
        <v>18</v>
      </c>
      <c r="I154" s="25"/>
      <c r="J154" s="24" t="s">
        <v>18</v>
      </c>
    </row>
    <row r="155" spans="1:10" ht="38.25">
      <c r="A155" s="24" t="s">
        <v>23</v>
      </c>
      <c r="B155" s="24">
        <v>150</v>
      </c>
      <c r="C155" s="24" t="s">
        <v>235</v>
      </c>
      <c r="D155" s="25">
        <f>F155</f>
        <v>204100</v>
      </c>
      <c r="E155" s="24" t="s">
        <v>18</v>
      </c>
      <c r="F155" s="25">
        <f>125000+13000-125000+103000+88100</f>
        <v>204100</v>
      </c>
      <c r="G155" s="25"/>
      <c r="H155" s="24" t="s">
        <v>18</v>
      </c>
      <c r="I155" s="24" t="s">
        <v>18</v>
      </c>
      <c r="J155" s="24" t="s">
        <v>18</v>
      </c>
    </row>
    <row r="156" spans="1:10" ht="25.5">
      <c r="A156" s="24" t="s">
        <v>24</v>
      </c>
      <c r="B156" s="24">
        <v>160</v>
      </c>
      <c r="C156" s="24" t="s">
        <v>236</v>
      </c>
      <c r="D156" s="25">
        <f>I156</f>
        <v>10000</v>
      </c>
      <c r="E156" s="24" t="s">
        <v>18</v>
      </c>
      <c r="F156" s="24" t="s">
        <v>18</v>
      </c>
      <c r="G156" s="24" t="s">
        <v>18</v>
      </c>
      <c r="H156" s="24" t="s">
        <v>18</v>
      </c>
      <c r="I156" s="24">
        <v>10000</v>
      </c>
      <c r="J156" s="24"/>
    </row>
    <row r="157" spans="1:10" ht="25.5">
      <c r="A157" s="24" t="s">
        <v>25</v>
      </c>
      <c r="B157" s="24">
        <v>180</v>
      </c>
      <c r="C157" s="24" t="s">
        <v>18</v>
      </c>
      <c r="D157" s="25"/>
      <c r="E157" s="24" t="s">
        <v>18</v>
      </c>
      <c r="F157" s="24" t="s">
        <v>18</v>
      </c>
      <c r="G157" s="24" t="s">
        <v>18</v>
      </c>
      <c r="H157" s="24" t="s">
        <v>18</v>
      </c>
      <c r="I157" s="24"/>
      <c r="J157" s="24" t="s">
        <v>18</v>
      </c>
    </row>
    <row r="158" spans="1:10" ht="25.5">
      <c r="A158" s="24" t="s">
        <v>26</v>
      </c>
      <c r="B158" s="24">
        <v>200</v>
      </c>
      <c r="C158" s="24" t="s">
        <v>18</v>
      </c>
      <c r="D158" s="25">
        <f>E158+F158+G158+H158+I158</f>
        <v>50802289.74000001</v>
      </c>
      <c r="E158" s="25">
        <f aca="true" t="shared" si="1" ref="E158:J158">E159+E175+E178+E183+E184+E187</f>
        <v>43745805.29000001</v>
      </c>
      <c r="F158" s="25">
        <f t="shared" si="1"/>
        <v>204100</v>
      </c>
      <c r="G158" s="25">
        <f t="shared" si="1"/>
        <v>0</v>
      </c>
      <c r="H158" s="25">
        <f t="shared" si="1"/>
        <v>0</v>
      </c>
      <c r="I158" s="25">
        <f t="shared" si="1"/>
        <v>6852384.45</v>
      </c>
      <c r="J158" s="25">
        <f t="shared" si="1"/>
        <v>0</v>
      </c>
    </row>
    <row r="159" spans="1:10" ht="38.25">
      <c r="A159" s="24" t="s">
        <v>27</v>
      </c>
      <c r="B159" s="24">
        <v>210</v>
      </c>
      <c r="C159" s="24">
        <v>110</v>
      </c>
      <c r="D159" s="25">
        <f aca="true" t="shared" si="2" ref="D159:D220">E159+F159+G159+H159+I159</f>
        <v>32932438.530000005</v>
      </c>
      <c r="E159" s="25">
        <f>E161+E162+E163+E164+E165+E166+E169+E167+E168+E170+E171+E172+E173+E174</f>
        <v>32932438.530000005</v>
      </c>
      <c r="F159" s="25">
        <f>F161+F162+F164+F165+F167+F168+F170+F171+F173+F174</f>
        <v>0</v>
      </c>
      <c r="G159" s="25">
        <f>G161+G162+G164+G165+G167+G168+G170+G171+G173+G174</f>
        <v>0</v>
      </c>
      <c r="H159" s="25">
        <f>H161+H162+H164+H165+H167+H168+H170+H171+H173+H174</f>
        <v>0</v>
      </c>
      <c r="I159" s="25">
        <f>I161+I162+I164+I165+I167+I168+I170+I171+I173+I174</f>
        <v>0</v>
      </c>
      <c r="J159" s="25">
        <f>J161+J162+J164+J165+J167+J168+J170+J171+J173+J174</f>
        <v>0</v>
      </c>
    </row>
    <row r="160" spans="1:10" ht="12.75">
      <c r="A160" s="24" t="s">
        <v>28</v>
      </c>
      <c r="B160" s="27"/>
      <c r="C160" s="24"/>
      <c r="D160" s="25">
        <f t="shared" si="2"/>
        <v>0</v>
      </c>
      <c r="E160" s="25"/>
      <c r="F160" s="25"/>
      <c r="G160" s="25"/>
      <c r="H160" s="25"/>
      <c r="I160" s="25"/>
      <c r="J160" s="25"/>
    </row>
    <row r="161" spans="1:10" ht="25.5">
      <c r="A161" s="24" t="s">
        <v>29</v>
      </c>
      <c r="B161" s="24" t="s">
        <v>179</v>
      </c>
      <c r="C161" s="24">
        <v>111</v>
      </c>
      <c r="D161" s="25">
        <f t="shared" si="2"/>
        <v>13309000</v>
      </c>
      <c r="E161" s="25">
        <f>13389000-80000</f>
        <v>13309000</v>
      </c>
      <c r="F161" s="25"/>
      <c r="G161" s="25">
        <v>0</v>
      </c>
      <c r="H161" s="25">
        <v>0</v>
      </c>
      <c r="I161" s="25">
        <v>0</v>
      </c>
      <c r="J161" s="25">
        <v>0</v>
      </c>
    </row>
    <row r="162" spans="1:10" ht="38.25">
      <c r="A162" s="24" t="s">
        <v>30</v>
      </c>
      <c r="B162" s="24" t="s">
        <v>180</v>
      </c>
      <c r="C162" s="24">
        <v>119</v>
      </c>
      <c r="D162" s="25">
        <f t="shared" si="2"/>
        <v>4062653.07</v>
      </c>
      <c r="E162" s="25">
        <f>4044000+18653.07</f>
        <v>4062653.07</v>
      </c>
      <c r="F162" s="25"/>
      <c r="G162" s="25">
        <v>0</v>
      </c>
      <c r="H162" s="25">
        <v>0</v>
      </c>
      <c r="I162" s="25">
        <v>0</v>
      </c>
      <c r="J162" s="25">
        <v>0</v>
      </c>
    </row>
    <row r="163" spans="1:10" ht="38.25">
      <c r="A163" s="33" t="s">
        <v>231</v>
      </c>
      <c r="B163" s="33" t="s">
        <v>232</v>
      </c>
      <c r="C163" s="33">
        <v>111</v>
      </c>
      <c r="D163" s="25">
        <f t="shared" si="2"/>
        <v>80000</v>
      </c>
      <c r="E163" s="25">
        <v>80000</v>
      </c>
      <c r="F163" s="25"/>
      <c r="G163" s="25"/>
      <c r="H163" s="25"/>
      <c r="I163" s="25"/>
      <c r="J163" s="25"/>
    </row>
    <row r="164" spans="1:10" ht="25.5">
      <c r="A164" s="24" t="s">
        <v>29</v>
      </c>
      <c r="B164" s="24" t="s">
        <v>181</v>
      </c>
      <c r="C164" s="24">
        <v>111</v>
      </c>
      <c r="D164" s="25">
        <f t="shared" si="2"/>
        <v>1961000</v>
      </c>
      <c r="E164" s="25">
        <f>1981000-20000</f>
        <v>1961000</v>
      </c>
      <c r="F164" s="25"/>
      <c r="G164" s="25">
        <v>0</v>
      </c>
      <c r="H164" s="25">
        <v>0</v>
      </c>
      <c r="I164" s="25">
        <v>0</v>
      </c>
      <c r="J164" s="25">
        <v>0</v>
      </c>
    </row>
    <row r="165" spans="1:10" ht="38.25">
      <c r="A165" s="24" t="s">
        <v>30</v>
      </c>
      <c r="B165" s="24" t="s">
        <v>182</v>
      </c>
      <c r="C165" s="24">
        <v>119</v>
      </c>
      <c r="D165" s="25">
        <f t="shared" si="2"/>
        <v>601140.01</v>
      </c>
      <c r="E165" s="25">
        <f>598000+3140.01</f>
        <v>601140.01</v>
      </c>
      <c r="F165" s="25"/>
      <c r="G165" s="25">
        <v>0</v>
      </c>
      <c r="H165" s="25">
        <v>0</v>
      </c>
      <c r="I165" s="25">
        <v>0</v>
      </c>
      <c r="J165" s="25"/>
    </row>
    <row r="166" spans="1:10" ht="38.25">
      <c r="A166" s="33" t="s">
        <v>231</v>
      </c>
      <c r="B166" s="33" t="s">
        <v>233</v>
      </c>
      <c r="C166" s="33">
        <v>111</v>
      </c>
      <c r="D166" s="25">
        <f t="shared" si="2"/>
        <v>20000</v>
      </c>
      <c r="E166" s="25">
        <v>20000</v>
      </c>
      <c r="F166" s="25"/>
      <c r="G166" s="25"/>
      <c r="H166" s="25"/>
      <c r="I166" s="25"/>
      <c r="J166" s="25"/>
    </row>
    <row r="167" spans="1:10" ht="25.5">
      <c r="A167" s="24" t="s">
        <v>29</v>
      </c>
      <c r="B167" s="24" t="s">
        <v>183</v>
      </c>
      <c r="C167" s="24">
        <v>111</v>
      </c>
      <c r="D167" s="25">
        <f t="shared" si="2"/>
        <v>2712000</v>
      </c>
      <c r="E167" s="25">
        <f>2742000-20000-10000</f>
        <v>2712000</v>
      </c>
      <c r="F167" s="25"/>
      <c r="G167" s="25">
        <v>0</v>
      </c>
      <c r="H167" s="25">
        <v>0</v>
      </c>
      <c r="I167" s="25">
        <v>0</v>
      </c>
      <c r="J167" s="25">
        <v>0</v>
      </c>
    </row>
    <row r="168" spans="1:10" ht="38.25">
      <c r="A168" s="24" t="s">
        <v>30</v>
      </c>
      <c r="B168" s="24" t="s">
        <v>184</v>
      </c>
      <c r="C168" s="24">
        <v>119</v>
      </c>
      <c r="D168" s="25">
        <f t="shared" si="2"/>
        <v>836958.92</v>
      </c>
      <c r="E168" s="25">
        <f>828000+8958.92</f>
        <v>836958.92</v>
      </c>
      <c r="F168" s="25"/>
      <c r="G168" s="25">
        <v>0</v>
      </c>
      <c r="H168" s="25">
        <v>0</v>
      </c>
      <c r="I168" s="25">
        <v>0</v>
      </c>
      <c r="J168" s="25">
        <v>0</v>
      </c>
    </row>
    <row r="169" spans="1:10" ht="38.25">
      <c r="A169" s="33" t="s">
        <v>231</v>
      </c>
      <c r="B169" s="33" t="s">
        <v>234</v>
      </c>
      <c r="C169" s="33">
        <v>111</v>
      </c>
      <c r="D169" s="25">
        <f t="shared" si="2"/>
        <v>30000</v>
      </c>
      <c r="E169" s="25">
        <f>20000+10000</f>
        <v>30000</v>
      </c>
      <c r="F169" s="25"/>
      <c r="G169" s="25"/>
      <c r="H169" s="25"/>
      <c r="I169" s="25"/>
      <c r="J169" s="25"/>
    </row>
    <row r="170" spans="1:10" ht="12.75">
      <c r="A170" s="24" t="s">
        <v>29</v>
      </c>
      <c r="B170" s="24" t="s">
        <v>185</v>
      </c>
      <c r="C170" s="24">
        <v>111</v>
      </c>
      <c r="D170" s="25">
        <f t="shared" si="2"/>
        <v>7031400</v>
      </c>
      <c r="E170" s="25">
        <f>6546400-50000+550000-15000</f>
        <v>7031400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</row>
    <row r="171" spans="1:10" ht="38.25">
      <c r="A171" s="24" t="s">
        <v>30</v>
      </c>
      <c r="B171" s="24" t="s">
        <v>186</v>
      </c>
      <c r="C171" s="24">
        <v>119</v>
      </c>
      <c r="D171" s="25">
        <f t="shared" si="2"/>
        <v>2186518.5300000003</v>
      </c>
      <c r="E171" s="25">
        <f>1977000+43518.53+166000</f>
        <v>2186518.5300000003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</row>
    <row r="172" spans="1:10" ht="38.25">
      <c r="A172" s="33" t="s">
        <v>231</v>
      </c>
      <c r="B172" s="33">
        <v>266000</v>
      </c>
      <c r="C172" s="33">
        <v>111</v>
      </c>
      <c r="D172" s="25">
        <f t="shared" si="2"/>
        <v>65000</v>
      </c>
      <c r="E172" s="25">
        <f>50000+15000</f>
        <v>65000</v>
      </c>
      <c r="F172" s="25"/>
      <c r="G172" s="25"/>
      <c r="H172" s="25"/>
      <c r="I172" s="25"/>
      <c r="J172" s="25"/>
    </row>
    <row r="173" spans="1:10" ht="51">
      <c r="A173" s="24" t="s">
        <v>31</v>
      </c>
      <c r="B173" s="24">
        <v>266</v>
      </c>
      <c r="C173" s="24">
        <v>112</v>
      </c>
      <c r="D173" s="25">
        <f t="shared" si="2"/>
        <v>1100</v>
      </c>
      <c r="E173" s="25">
        <v>1100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</row>
    <row r="174" spans="1:10" ht="38.25">
      <c r="A174" s="33" t="s">
        <v>220</v>
      </c>
      <c r="B174" s="33">
        <v>226</v>
      </c>
      <c r="C174" s="33">
        <v>112</v>
      </c>
      <c r="D174" s="34">
        <f t="shared" si="2"/>
        <v>35668</v>
      </c>
      <c r="E174" s="25">
        <f>16900+18768</f>
        <v>35668</v>
      </c>
      <c r="F174" s="25"/>
      <c r="G174" s="25"/>
      <c r="H174" s="25"/>
      <c r="I174" s="25"/>
      <c r="J174" s="25"/>
    </row>
    <row r="175" spans="1:10" ht="51">
      <c r="A175" s="24" t="s">
        <v>32</v>
      </c>
      <c r="B175" s="49">
        <v>220</v>
      </c>
      <c r="C175" s="24">
        <v>300</v>
      </c>
      <c r="D175" s="25">
        <f t="shared" si="2"/>
        <v>0</v>
      </c>
      <c r="E175" s="25">
        <f aca="true" t="shared" si="3" ref="E175:J175">E177</f>
        <v>0</v>
      </c>
      <c r="F175" s="25">
        <f t="shared" si="3"/>
        <v>0</v>
      </c>
      <c r="G175" s="25">
        <f t="shared" si="3"/>
        <v>0</v>
      </c>
      <c r="H175" s="25">
        <f t="shared" si="3"/>
        <v>0</v>
      </c>
      <c r="I175" s="25">
        <f t="shared" si="3"/>
        <v>0</v>
      </c>
      <c r="J175" s="25">
        <f t="shared" si="3"/>
        <v>0</v>
      </c>
    </row>
    <row r="176" spans="1:10" ht="12.75">
      <c r="A176" s="24" t="s">
        <v>28</v>
      </c>
      <c r="B176" s="50"/>
      <c r="C176" s="24"/>
      <c r="D176" s="25">
        <f t="shared" si="2"/>
        <v>0</v>
      </c>
      <c r="E176" s="25"/>
      <c r="F176" s="25"/>
      <c r="G176" s="25"/>
      <c r="H176" s="25"/>
      <c r="I176" s="25"/>
      <c r="J176" s="25"/>
    </row>
    <row r="177" spans="1:10" ht="33.75" customHeight="1">
      <c r="A177" s="24" t="s">
        <v>33</v>
      </c>
      <c r="B177" s="51"/>
      <c r="C177" s="24">
        <v>321</v>
      </c>
      <c r="D177" s="25">
        <f t="shared" si="2"/>
        <v>0</v>
      </c>
      <c r="E177" s="25">
        <v>0</v>
      </c>
      <c r="F177" s="25"/>
      <c r="G177" s="25">
        <v>0</v>
      </c>
      <c r="H177" s="25">
        <v>0</v>
      </c>
      <c r="I177" s="25">
        <v>0</v>
      </c>
      <c r="J177" s="25">
        <v>0</v>
      </c>
    </row>
    <row r="178" spans="1:10" ht="38.25">
      <c r="A178" s="24" t="s">
        <v>34</v>
      </c>
      <c r="B178" s="24">
        <v>230</v>
      </c>
      <c r="C178" s="24">
        <v>850</v>
      </c>
      <c r="D178" s="25">
        <f t="shared" si="2"/>
        <v>391800</v>
      </c>
      <c r="E178" s="25">
        <f aca="true" t="shared" si="4" ref="E178:J178">E180+E181+E182</f>
        <v>391800</v>
      </c>
      <c r="F178" s="25">
        <f t="shared" si="4"/>
        <v>0</v>
      </c>
      <c r="G178" s="25">
        <f t="shared" si="4"/>
        <v>0</v>
      </c>
      <c r="H178" s="25">
        <f t="shared" si="4"/>
        <v>0</v>
      </c>
      <c r="I178" s="25">
        <f>I180+I181+I182</f>
        <v>0</v>
      </c>
      <c r="J178" s="25">
        <f t="shared" si="4"/>
        <v>0</v>
      </c>
    </row>
    <row r="179" spans="1:10" ht="12.75">
      <c r="A179" s="24" t="s">
        <v>28</v>
      </c>
      <c r="B179" s="24"/>
      <c r="C179" s="24"/>
      <c r="D179" s="25">
        <f t="shared" si="2"/>
        <v>0</v>
      </c>
      <c r="E179" s="25"/>
      <c r="F179" s="25"/>
      <c r="G179" s="25"/>
      <c r="H179" s="25"/>
      <c r="I179" s="25"/>
      <c r="J179" s="25"/>
    </row>
    <row r="180" spans="1:10" ht="51">
      <c r="A180" s="24" t="s">
        <v>35</v>
      </c>
      <c r="B180" s="24">
        <v>291</v>
      </c>
      <c r="C180" s="24">
        <v>851</v>
      </c>
      <c r="D180" s="25">
        <f t="shared" si="2"/>
        <v>389000</v>
      </c>
      <c r="E180" s="25">
        <f>389000+485-485</f>
        <v>389000</v>
      </c>
      <c r="F180" s="25"/>
      <c r="G180" s="25"/>
      <c r="H180" s="25"/>
      <c r="I180" s="25"/>
      <c r="J180" s="25"/>
    </row>
    <row r="181" spans="1:10" ht="25.5">
      <c r="A181" s="24" t="s">
        <v>36</v>
      </c>
      <c r="B181" s="24">
        <v>291</v>
      </c>
      <c r="C181" s="24">
        <v>852</v>
      </c>
      <c r="D181" s="25">
        <f t="shared" si="2"/>
        <v>2800</v>
      </c>
      <c r="E181" s="25">
        <v>2800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</row>
    <row r="182" spans="1:10" ht="25.5">
      <c r="A182" s="24" t="s">
        <v>37</v>
      </c>
      <c r="B182" s="24"/>
      <c r="C182" s="24">
        <v>853</v>
      </c>
      <c r="D182" s="25">
        <f t="shared" si="2"/>
        <v>0</v>
      </c>
      <c r="E182" s="25"/>
      <c r="F182" s="25">
        <v>0</v>
      </c>
      <c r="G182" s="25">
        <v>0</v>
      </c>
      <c r="H182" s="25">
        <v>0</v>
      </c>
      <c r="I182" s="25"/>
      <c r="J182" s="25">
        <v>0</v>
      </c>
    </row>
    <row r="183" spans="1:10" ht="38.25">
      <c r="A183" s="24" t="s">
        <v>38</v>
      </c>
      <c r="B183" s="24">
        <v>240</v>
      </c>
      <c r="C183" s="24">
        <v>853</v>
      </c>
      <c r="D183" s="25">
        <f t="shared" si="2"/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</row>
    <row r="184" spans="1:10" ht="51">
      <c r="A184" s="24" t="s">
        <v>39</v>
      </c>
      <c r="B184" s="48">
        <v>250</v>
      </c>
      <c r="C184" s="24">
        <v>0</v>
      </c>
      <c r="D184" s="25">
        <f t="shared" si="2"/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</row>
    <row r="185" spans="1:10" ht="12.75">
      <c r="A185" s="24" t="s">
        <v>28</v>
      </c>
      <c r="B185" s="48"/>
      <c r="C185" s="24"/>
      <c r="D185" s="25">
        <f t="shared" si="2"/>
        <v>0</v>
      </c>
      <c r="E185" s="25"/>
      <c r="F185" s="25"/>
      <c r="G185" s="25"/>
      <c r="H185" s="25"/>
      <c r="I185" s="25"/>
      <c r="J185" s="25"/>
    </row>
    <row r="186" spans="1:10" ht="12.75">
      <c r="A186" s="24"/>
      <c r="B186" s="48"/>
      <c r="C186" s="24"/>
      <c r="D186" s="25">
        <f t="shared" si="2"/>
        <v>0</v>
      </c>
      <c r="E186" s="25"/>
      <c r="F186" s="25"/>
      <c r="G186" s="25"/>
      <c r="H186" s="25"/>
      <c r="I186" s="25"/>
      <c r="J186" s="25"/>
    </row>
    <row r="187" spans="1:10" ht="38.25">
      <c r="A187" s="24" t="s">
        <v>40</v>
      </c>
      <c r="B187" s="24">
        <v>260</v>
      </c>
      <c r="C187" s="24">
        <v>240</v>
      </c>
      <c r="D187" s="25">
        <f>E187+F187+G187+H187+I187</f>
        <v>17478051.21</v>
      </c>
      <c r="E187" s="25">
        <f>E189+E190+E191+E192+E193+E194+E195+E196+E197+E198+E201+E202+E203+E210</f>
        <v>10421566.76</v>
      </c>
      <c r="F187" s="25">
        <f>F189+F190+F191+F192+F193+F194+F195+F196+F197+F198+F201+F202+F203</f>
        <v>204100</v>
      </c>
      <c r="G187" s="25">
        <f>G189+G190+G191+G192+G193+G194+G195+G196+G197+G198+G201+G202+G203</f>
        <v>0</v>
      </c>
      <c r="H187" s="25">
        <f>H189+H190+H191+H192+H193+H194+H195+H196+H197+H198+H201+H202+H203</f>
        <v>0</v>
      </c>
      <c r="I187" s="25">
        <f>I189+I190+I191+I192+I193+I194+I195+I196+I197+I198+I201+I202+I203</f>
        <v>6852384.45</v>
      </c>
      <c r="J187" s="25">
        <f>J189+J190+J191+J192+J193+J194+J195+J196+J197+J198+J201+J202+J203</f>
        <v>0</v>
      </c>
    </row>
    <row r="188" spans="1:10" ht="12.75">
      <c r="A188" s="24" t="s">
        <v>28</v>
      </c>
      <c r="B188" s="24"/>
      <c r="C188" s="24"/>
      <c r="D188" s="25">
        <f t="shared" si="2"/>
        <v>0</v>
      </c>
      <c r="E188" s="25"/>
      <c r="F188" s="25"/>
      <c r="G188" s="25"/>
      <c r="H188" s="25"/>
      <c r="I188" s="25"/>
      <c r="J188" s="25"/>
    </row>
    <row r="189" spans="1:10" ht="51">
      <c r="A189" s="24" t="s">
        <v>41</v>
      </c>
      <c r="B189" s="24"/>
      <c r="C189" s="24">
        <v>241</v>
      </c>
      <c r="D189" s="25">
        <f t="shared" si="2"/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</row>
    <row r="190" spans="1:10" ht="12.75">
      <c r="A190" s="24" t="s">
        <v>42</v>
      </c>
      <c r="B190" s="24">
        <v>221</v>
      </c>
      <c r="C190" s="24">
        <v>244</v>
      </c>
      <c r="D190" s="25">
        <f t="shared" si="2"/>
        <v>105176.51</v>
      </c>
      <c r="E190" s="25">
        <f>82600+3779.95+18796.56</f>
        <v>105176.51</v>
      </c>
      <c r="F190" s="25"/>
      <c r="G190" s="25"/>
      <c r="H190" s="25"/>
      <c r="I190" s="25"/>
      <c r="J190" s="25"/>
    </row>
    <row r="191" spans="1:10" ht="25.5">
      <c r="A191" s="24" t="s">
        <v>43</v>
      </c>
      <c r="B191" s="24">
        <v>222</v>
      </c>
      <c r="C191" s="24">
        <v>244</v>
      </c>
      <c r="D191" s="25">
        <f t="shared" si="2"/>
        <v>0</v>
      </c>
      <c r="E191" s="25"/>
      <c r="F191" s="25"/>
      <c r="G191" s="25"/>
      <c r="H191" s="25"/>
      <c r="I191" s="25"/>
      <c r="J191" s="25"/>
    </row>
    <row r="192" spans="1:10" ht="25.5">
      <c r="A192" s="24" t="s">
        <v>44</v>
      </c>
      <c r="B192" s="24">
        <v>223</v>
      </c>
      <c r="C192" s="24">
        <v>244</v>
      </c>
      <c r="D192" s="25">
        <f t="shared" si="2"/>
        <v>2732288.0500000003</v>
      </c>
      <c r="E192" s="25">
        <f>2306000+377940.31+3302.74+45045</f>
        <v>2732288.0500000003</v>
      </c>
      <c r="F192" s="25"/>
      <c r="G192" s="25"/>
      <c r="H192" s="25"/>
      <c r="I192" s="25"/>
      <c r="J192" s="25"/>
    </row>
    <row r="193" spans="1:10" ht="38.25">
      <c r="A193" s="24" t="s">
        <v>45</v>
      </c>
      <c r="B193" s="24">
        <v>224</v>
      </c>
      <c r="C193" s="24">
        <v>244</v>
      </c>
      <c r="D193" s="25">
        <f t="shared" si="2"/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</row>
    <row r="194" spans="1:10" ht="38.25">
      <c r="A194" s="24" t="s">
        <v>46</v>
      </c>
      <c r="B194" s="24">
        <v>225</v>
      </c>
      <c r="C194" s="24">
        <v>244</v>
      </c>
      <c r="D194" s="25">
        <f t="shared" si="2"/>
        <v>4469049.04</v>
      </c>
      <c r="E194" s="25">
        <f>2038200+1490894.04+255000+730000-45045</f>
        <v>4469049.04</v>
      </c>
      <c r="F194" s="25">
        <v>0</v>
      </c>
      <c r="G194" s="25">
        <v>0</v>
      </c>
      <c r="H194" s="25">
        <v>0</v>
      </c>
      <c r="I194" s="25"/>
      <c r="J194" s="25">
        <v>0</v>
      </c>
    </row>
    <row r="195" spans="1:10" ht="25.5">
      <c r="A195" s="24" t="s">
        <v>47</v>
      </c>
      <c r="B195" s="24">
        <v>226</v>
      </c>
      <c r="C195" s="24">
        <v>244</v>
      </c>
      <c r="D195" s="25">
        <f t="shared" si="2"/>
        <v>1216864.69</v>
      </c>
      <c r="E195" s="25">
        <f>925600-16900+205164.69</f>
        <v>1113864.69</v>
      </c>
      <c r="F195" s="25">
        <v>103000</v>
      </c>
      <c r="G195" s="25">
        <v>0</v>
      </c>
      <c r="H195" s="25">
        <v>0</v>
      </c>
      <c r="I195" s="25"/>
      <c r="J195" s="25">
        <v>0</v>
      </c>
    </row>
    <row r="196" spans="1:10" ht="12.75">
      <c r="A196" s="24" t="s">
        <v>48</v>
      </c>
      <c r="B196" s="24"/>
      <c r="C196" s="24">
        <v>244</v>
      </c>
      <c r="D196" s="25">
        <f t="shared" si="2"/>
        <v>0</v>
      </c>
      <c r="E196" s="25"/>
      <c r="F196" s="25"/>
      <c r="G196" s="25"/>
      <c r="H196" s="25"/>
      <c r="I196" s="25"/>
      <c r="J196" s="25"/>
    </row>
    <row r="197" spans="1:10" ht="30.75" customHeight="1">
      <c r="A197" s="48" t="s">
        <v>49</v>
      </c>
      <c r="B197" s="24"/>
      <c r="C197" s="24">
        <v>243</v>
      </c>
      <c r="D197" s="25">
        <f t="shared" si="2"/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</row>
    <row r="198" spans="1:10" ht="12.75">
      <c r="A198" s="48"/>
      <c r="B198" s="24">
        <v>310</v>
      </c>
      <c r="C198" s="24">
        <v>244</v>
      </c>
      <c r="D198" s="25">
        <f t="shared" si="2"/>
        <v>1015989</v>
      </c>
      <c r="E198" s="25">
        <f>SUM(E199:E200)</f>
        <v>914889</v>
      </c>
      <c r="F198" s="25">
        <f>SUM(F199:F200)</f>
        <v>101100</v>
      </c>
      <c r="G198" s="25">
        <v>0</v>
      </c>
      <c r="H198" s="25">
        <v>0</v>
      </c>
      <c r="I198" s="25"/>
      <c r="J198" s="25">
        <v>0</v>
      </c>
    </row>
    <row r="199" spans="1:10" ht="12.75">
      <c r="A199" s="24"/>
      <c r="B199" s="33">
        <v>310</v>
      </c>
      <c r="C199" s="33">
        <v>244</v>
      </c>
      <c r="D199" s="34">
        <f t="shared" si="2"/>
        <v>588989</v>
      </c>
      <c r="E199" s="25">
        <f>477000+1711889-255000-1446000</f>
        <v>487889</v>
      </c>
      <c r="F199" s="25">
        <f>13000+88100</f>
        <v>101100</v>
      </c>
      <c r="G199" s="25"/>
      <c r="H199" s="25"/>
      <c r="I199" s="25"/>
      <c r="J199" s="25"/>
    </row>
    <row r="200" spans="1:10" ht="25.5">
      <c r="A200" s="24"/>
      <c r="B200" s="33" t="s">
        <v>221</v>
      </c>
      <c r="C200" s="33">
        <v>244</v>
      </c>
      <c r="D200" s="34">
        <f t="shared" si="2"/>
        <v>427000</v>
      </c>
      <c r="E200" s="25">
        <v>427000</v>
      </c>
      <c r="F200" s="25"/>
      <c r="G200" s="25"/>
      <c r="H200" s="25"/>
      <c r="I200" s="25"/>
      <c r="J200" s="25"/>
    </row>
    <row r="201" spans="1:10" ht="38.25">
      <c r="A201" s="24" t="s">
        <v>50</v>
      </c>
      <c r="B201" s="24"/>
      <c r="C201" s="24">
        <v>244</v>
      </c>
      <c r="D201" s="25">
        <f t="shared" si="2"/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</row>
    <row r="202" spans="1:10" ht="46.5" customHeight="1">
      <c r="A202" s="48" t="s">
        <v>51</v>
      </c>
      <c r="B202" s="24"/>
      <c r="C202" s="24">
        <v>243</v>
      </c>
      <c r="D202" s="25">
        <f t="shared" si="2"/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</row>
    <row r="203" spans="1:10" ht="12.75">
      <c r="A203" s="48"/>
      <c r="B203" s="24">
        <v>340</v>
      </c>
      <c r="C203" s="24">
        <v>244</v>
      </c>
      <c r="D203" s="25">
        <f t="shared" si="2"/>
        <v>7938683.92</v>
      </c>
      <c r="E203" s="25">
        <f>SUM(E204:E209)</f>
        <v>1086299.47</v>
      </c>
      <c r="F203" s="25">
        <f>SUM(F204:F209)</f>
        <v>0</v>
      </c>
      <c r="G203" s="25">
        <f>SUM(G204:G209)</f>
        <v>0</v>
      </c>
      <c r="H203" s="25">
        <f>SUM(H204:H209)</f>
        <v>0</v>
      </c>
      <c r="I203" s="25">
        <f>SUM(I204:I209)</f>
        <v>6852384.45</v>
      </c>
      <c r="J203" s="25">
        <v>0</v>
      </c>
    </row>
    <row r="204" spans="1:10" ht="12.75">
      <c r="A204" s="24"/>
      <c r="B204" s="24">
        <v>341</v>
      </c>
      <c r="C204" s="24"/>
      <c r="D204" s="25"/>
      <c r="E204" s="25">
        <v>25000</v>
      </c>
      <c r="F204" s="25"/>
      <c r="G204" s="25"/>
      <c r="H204" s="25"/>
      <c r="I204" s="25"/>
      <c r="J204" s="25"/>
    </row>
    <row r="205" spans="1:10" ht="12.75">
      <c r="A205" s="24"/>
      <c r="B205" s="24">
        <v>342</v>
      </c>
      <c r="C205" s="24"/>
      <c r="D205" s="25"/>
      <c r="E205" s="25">
        <v>125000</v>
      </c>
      <c r="F205" s="25">
        <f>125000-125000</f>
        <v>0</v>
      </c>
      <c r="G205" s="25"/>
      <c r="H205" s="25"/>
      <c r="I205" s="25">
        <f>5739000+828384.45</f>
        <v>6567384.45</v>
      </c>
      <c r="J205" s="25"/>
    </row>
    <row r="206" spans="1:10" ht="12.75">
      <c r="A206" s="24"/>
      <c r="B206" s="24">
        <v>344</v>
      </c>
      <c r="C206" s="24"/>
      <c r="D206" s="25"/>
      <c r="E206" s="25">
        <f>110000-10000</f>
        <v>100000</v>
      </c>
      <c r="F206" s="25"/>
      <c r="G206" s="25"/>
      <c r="H206" s="25"/>
      <c r="I206" s="25"/>
      <c r="J206" s="25"/>
    </row>
    <row r="207" spans="1:10" ht="12.75">
      <c r="A207" s="24"/>
      <c r="B207" s="24">
        <v>345</v>
      </c>
      <c r="C207" s="24"/>
      <c r="D207" s="25"/>
      <c r="E207" s="25">
        <v>120000</v>
      </c>
      <c r="F207" s="25"/>
      <c r="G207" s="25"/>
      <c r="H207" s="25"/>
      <c r="I207" s="25"/>
      <c r="J207" s="25"/>
    </row>
    <row r="208" spans="1:10" ht="12.75">
      <c r="A208" s="24"/>
      <c r="B208" s="24">
        <v>346</v>
      </c>
      <c r="C208" s="24"/>
      <c r="D208" s="25"/>
      <c r="E208" s="25">
        <f>110000+167000+439299.47</f>
        <v>716299.47</v>
      </c>
      <c r="F208" s="25"/>
      <c r="G208" s="25"/>
      <c r="H208" s="25"/>
      <c r="I208" s="25">
        <v>285000</v>
      </c>
      <c r="J208" s="25"/>
    </row>
    <row r="209" spans="1:10" ht="12.75">
      <c r="A209" s="24"/>
      <c r="B209" s="24">
        <v>349</v>
      </c>
      <c r="C209" s="24"/>
      <c r="D209" s="25"/>
      <c r="E209" s="25">
        <f>157000+441614.47-157000-441614.47</f>
        <v>0</v>
      </c>
      <c r="F209" s="25"/>
      <c r="G209" s="25"/>
      <c r="H209" s="25"/>
      <c r="I209" s="25">
        <f>285000-285000</f>
        <v>0</v>
      </c>
      <c r="J209" s="25"/>
    </row>
    <row r="210" spans="1:10" ht="38.25">
      <c r="A210" s="33" t="s">
        <v>222</v>
      </c>
      <c r="B210" s="33">
        <v>352</v>
      </c>
      <c r="C210" s="33">
        <v>244</v>
      </c>
      <c r="D210" s="25"/>
      <c r="E210" s="25"/>
      <c r="F210" s="25"/>
      <c r="G210" s="25"/>
      <c r="H210" s="25"/>
      <c r="I210" s="25"/>
      <c r="J210" s="25"/>
    </row>
    <row r="211" spans="1:10" ht="38.25">
      <c r="A211" s="24" t="s">
        <v>52</v>
      </c>
      <c r="B211" s="24">
        <v>300</v>
      </c>
      <c r="C211" s="24" t="s">
        <v>18</v>
      </c>
      <c r="D211" s="25"/>
      <c r="E211" s="25"/>
      <c r="F211" s="25" t="s">
        <v>210</v>
      </c>
      <c r="G211" s="25"/>
      <c r="H211" s="25"/>
      <c r="I211" s="25"/>
      <c r="J211" s="25"/>
    </row>
    <row r="212" spans="1:10" ht="12.75">
      <c r="A212" s="24" t="s">
        <v>28</v>
      </c>
      <c r="B212" s="24"/>
      <c r="C212" s="24"/>
      <c r="D212" s="25">
        <f t="shared" si="2"/>
        <v>0</v>
      </c>
      <c r="E212" s="25"/>
      <c r="F212" s="25"/>
      <c r="G212" s="25"/>
      <c r="H212" s="25"/>
      <c r="I212" s="25"/>
      <c r="J212" s="25"/>
    </row>
    <row r="213" spans="1:10" ht="25.5">
      <c r="A213" s="24" t="s">
        <v>53</v>
      </c>
      <c r="B213" s="24">
        <v>310</v>
      </c>
      <c r="C213" s="24">
        <v>357</v>
      </c>
      <c r="D213" s="25">
        <f t="shared" si="2"/>
        <v>0</v>
      </c>
      <c r="E213" s="25"/>
      <c r="F213" s="25"/>
      <c r="G213" s="25"/>
      <c r="H213" s="25"/>
      <c r="I213" s="25"/>
      <c r="J213" s="25"/>
    </row>
    <row r="214" spans="1:10" ht="12.75">
      <c r="A214" s="24" t="s">
        <v>54</v>
      </c>
      <c r="B214" s="24">
        <v>320</v>
      </c>
      <c r="C214" s="24">
        <v>510</v>
      </c>
      <c r="D214" s="25">
        <f t="shared" si="2"/>
        <v>0</v>
      </c>
      <c r="E214" s="25"/>
      <c r="F214" s="25"/>
      <c r="G214" s="25"/>
      <c r="H214" s="25"/>
      <c r="I214" s="25"/>
      <c r="J214" s="25"/>
    </row>
    <row r="215" spans="1:10" ht="25.5">
      <c r="A215" s="24" t="s">
        <v>55</v>
      </c>
      <c r="B215" s="24">
        <v>400</v>
      </c>
      <c r="C215" s="24" t="s">
        <v>19</v>
      </c>
      <c r="D215" s="25">
        <f t="shared" si="2"/>
        <v>0</v>
      </c>
      <c r="E215" s="25"/>
      <c r="F215" s="25"/>
      <c r="G215" s="25"/>
      <c r="H215" s="25"/>
      <c r="I215" s="25"/>
      <c r="J215" s="25"/>
    </row>
    <row r="216" spans="1:10" ht="12.75">
      <c r="A216" s="24" t="s">
        <v>28</v>
      </c>
      <c r="B216" s="24"/>
      <c r="C216" s="24"/>
      <c r="D216" s="25">
        <f t="shared" si="2"/>
        <v>0</v>
      </c>
      <c r="E216" s="25"/>
      <c r="F216" s="25"/>
      <c r="G216" s="25"/>
      <c r="H216" s="25"/>
      <c r="I216" s="25"/>
      <c r="J216" s="25"/>
    </row>
    <row r="217" spans="1:10" ht="25.5">
      <c r="A217" s="24" t="s">
        <v>56</v>
      </c>
      <c r="B217" s="24">
        <v>410</v>
      </c>
      <c r="C217" s="24">
        <v>610</v>
      </c>
      <c r="D217" s="25">
        <f t="shared" si="2"/>
        <v>0</v>
      </c>
      <c r="E217" s="25"/>
      <c r="F217" s="25"/>
      <c r="G217" s="25"/>
      <c r="H217" s="25"/>
      <c r="I217" s="25"/>
      <c r="J217" s="25"/>
    </row>
    <row r="218" spans="1:10" ht="12.75">
      <c r="A218" s="24" t="s">
        <v>57</v>
      </c>
      <c r="B218" s="24">
        <v>420</v>
      </c>
      <c r="C218" s="24">
        <v>610</v>
      </c>
      <c r="D218" s="25">
        <f t="shared" si="2"/>
        <v>0</v>
      </c>
      <c r="E218" s="25"/>
      <c r="F218" s="25"/>
      <c r="G218" s="25"/>
      <c r="H218" s="25"/>
      <c r="I218" s="25"/>
      <c r="J218" s="25"/>
    </row>
    <row r="219" spans="1:10" ht="25.5">
      <c r="A219" s="24" t="s">
        <v>58</v>
      </c>
      <c r="B219" s="24">
        <v>500</v>
      </c>
      <c r="C219" s="24" t="s">
        <v>18</v>
      </c>
      <c r="D219" s="25">
        <f t="shared" si="2"/>
        <v>5175289.74</v>
      </c>
      <c r="E219" s="25">
        <f>4346905.29</f>
        <v>4346905.29</v>
      </c>
      <c r="F219" s="25"/>
      <c r="G219" s="25"/>
      <c r="H219" s="25"/>
      <c r="I219" s="25">
        <v>828384.45</v>
      </c>
      <c r="J219" s="25">
        <v>0</v>
      </c>
    </row>
    <row r="220" spans="1:10" ht="25.5">
      <c r="A220" s="24" t="s">
        <v>59</v>
      </c>
      <c r="B220" s="24">
        <v>600</v>
      </c>
      <c r="C220" s="24" t="s">
        <v>18</v>
      </c>
      <c r="D220" s="25">
        <f t="shared" si="2"/>
        <v>0</v>
      </c>
      <c r="E220" s="25">
        <v>0</v>
      </c>
      <c r="F220" s="25">
        <v>0</v>
      </c>
      <c r="G220" s="25">
        <v>0</v>
      </c>
      <c r="H220" s="25">
        <v>0</v>
      </c>
      <c r="I220" s="25"/>
      <c r="J220" s="25">
        <v>0</v>
      </c>
    </row>
    <row r="222" spans="1:10" ht="12.75">
      <c r="A222" s="47" t="s">
        <v>228</v>
      </c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ht="12.75">
      <c r="A223" s="40" t="s">
        <v>0</v>
      </c>
      <c r="B223" s="40" t="s">
        <v>1</v>
      </c>
      <c r="C223" s="40" t="s">
        <v>2</v>
      </c>
      <c r="D223" s="44" t="s">
        <v>3</v>
      </c>
      <c r="E223" s="45"/>
      <c r="F223" s="45"/>
      <c r="G223" s="45"/>
      <c r="H223" s="45"/>
      <c r="I223" s="45"/>
      <c r="J223" s="46"/>
    </row>
    <row r="224" spans="1:10" ht="12.75">
      <c r="A224" s="52"/>
      <c r="B224" s="52"/>
      <c r="C224" s="52"/>
      <c r="D224" s="22" t="s">
        <v>4</v>
      </c>
      <c r="E224" s="44" t="s">
        <v>5</v>
      </c>
      <c r="F224" s="45"/>
      <c r="G224" s="45"/>
      <c r="H224" s="45"/>
      <c r="I224" s="45"/>
      <c r="J224" s="46"/>
    </row>
    <row r="225" spans="1:10" ht="12.75">
      <c r="A225" s="52"/>
      <c r="B225" s="52"/>
      <c r="C225" s="52"/>
      <c r="D225" s="53"/>
      <c r="E225" s="40" t="s">
        <v>6</v>
      </c>
      <c r="F225" s="40" t="s">
        <v>7</v>
      </c>
      <c r="G225" s="40" t="s">
        <v>8</v>
      </c>
      <c r="H225" s="40" t="s">
        <v>9</v>
      </c>
      <c r="I225" s="42" t="s">
        <v>10</v>
      </c>
      <c r="J225" s="43"/>
    </row>
    <row r="226" spans="1:10" ht="12.75">
      <c r="A226" s="41"/>
      <c r="B226" s="41"/>
      <c r="C226" s="41"/>
      <c r="D226" s="54"/>
      <c r="E226" s="41"/>
      <c r="F226" s="41"/>
      <c r="G226" s="41"/>
      <c r="H226" s="41"/>
      <c r="I226" s="22" t="s">
        <v>11</v>
      </c>
      <c r="J226" s="23" t="s">
        <v>12</v>
      </c>
    </row>
    <row r="227" spans="1:10" ht="12.75">
      <c r="A227" s="20">
        <v>1</v>
      </c>
      <c r="B227" s="20">
        <v>2</v>
      </c>
      <c r="C227" s="20">
        <v>3</v>
      </c>
      <c r="D227" s="20">
        <v>4</v>
      </c>
      <c r="E227" s="20">
        <v>5</v>
      </c>
      <c r="F227" s="20">
        <v>6</v>
      </c>
      <c r="G227" s="20">
        <v>7</v>
      </c>
      <c r="H227" s="20">
        <v>8</v>
      </c>
      <c r="I227" s="20">
        <v>9</v>
      </c>
      <c r="J227" s="20">
        <v>10</v>
      </c>
    </row>
    <row r="228" spans="1:10" ht="25.5">
      <c r="A228" s="24" t="s">
        <v>13</v>
      </c>
      <c r="B228" s="24">
        <v>100</v>
      </c>
      <c r="C228" s="24" t="s">
        <v>216</v>
      </c>
      <c r="D228" s="25">
        <f>E228+F228+G228+H228+I228</f>
        <v>45443900</v>
      </c>
      <c r="E228" s="25">
        <f aca="true" t="shared" si="5" ref="E228:J228">E243-E299</f>
        <v>39419900</v>
      </c>
      <c r="F228" s="25">
        <f t="shared" si="5"/>
        <v>0</v>
      </c>
      <c r="G228" s="25">
        <f t="shared" si="5"/>
        <v>0</v>
      </c>
      <c r="H228" s="25">
        <f t="shared" si="5"/>
        <v>0</v>
      </c>
      <c r="I228" s="25">
        <f t="shared" si="5"/>
        <v>6024000</v>
      </c>
      <c r="J228" s="25">
        <f t="shared" si="5"/>
        <v>0</v>
      </c>
    </row>
    <row r="229" spans="1:10" ht="12.75">
      <c r="A229" s="24" t="s">
        <v>5</v>
      </c>
      <c r="B229" s="24"/>
      <c r="C229" s="24"/>
      <c r="D229" s="26">
        <f>I229</f>
        <v>0</v>
      </c>
      <c r="E229" s="24" t="s">
        <v>18</v>
      </c>
      <c r="F229" s="24" t="s">
        <v>18</v>
      </c>
      <c r="G229" s="24" t="s">
        <v>18</v>
      </c>
      <c r="H229" s="24" t="s">
        <v>18</v>
      </c>
      <c r="I229" s="25">
        <v>0</v>
      </c>
      <c r="J229" s="24" t="s">
        <v>18</v>
      </c>
    </row>
    <row r="230" spans="1:10" ht="25.5">
      <c r="A230" s="24" t="s">
        <v>14</v>
      </c>
      <c r="B230" s="24">
        <v>110</v>
      </c>
      <c r="C230" s="24">
        <v>120</v>
      </c>
      <c r="D230" s="25">
        <f>E230+F230+G230+H230+I230</f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</row>
    <row r="231" spans="1:10" ht="12.75">
      <c r="A231" s="24"/>
      <c r="B231" s="24"/>
      <c r="C231" s="24"/>
      <c r="D231" s="24"/>
      <c r="E231" s="24" t="s">
        <v>18</v>
      </c>
      <c r="F231" s="24" t="s">
        <v>18</v>
      </c>
      <c r="G231" s="24" t="s">
        <v>18</v>
      </c>
      <c r="H231" s="24" t="s">
        <v>18</v>
      </c>
      <c r="I231" s="24"/>
      <c r="J231" s="24" t="s">
        <v>18</v>
      </c>
    </row>
    <row r="232" spans="1:10" ht="25.5">
      <c r="A232" s="24" t="s">
        <v>15</v>
      </c>
      <c r="B232" s="24">
        <v>120</v>
      </c>
      <c r="C232" s="24">
        <v>130</v>
      </c>
      <c r="D232" s="25">
        <f>D233+D234+D235</f>
        <v>45433900</v>
      </c>
      <c r="E232" s="25">
        <f>E233</f>
        <v>39419900</v>
      </c>
      <c r="F232" s="24" t="s">
        <v>18</v>
      </c>
      <c r="G232" s="24" t="s">
        <v>18</v>
      </c>
      <c r="H232" s="25">
        <f>H233</f>
        <v>0</v>
      </c>
      <c r="I232" s="25">
        <f>I233+I234+I235</f>
        <v>6014000</v>
      </c>
      <c r="J232" s="25">
        <f>J233</f>
        <v>0</v>
      </c>
    </row>
    <row r="233" spans="1:10" ht="12.75">
      <c r="A233" s="24" t="s">
        <v>16</v>
      </c>
      <c r="B233" s="24"/>
      <c r="C233" s="24" t="s">
        <v>211</v>
      </c>
      <c r="D233" s="25">
        <f>E233+I233</f>
        <v>45433900</v>
      </c>
      <c r="E233" s="25">
        <f>39273900+146000</f>
        <v>39419900</v>
      </c>
      <c r="F233" s="24" t="s">
        <v>18</v>
      </c>
      <c r="G233" s="24" t="s">
        <v>19</v>
      </c>
      <c r="H233" s="25"/>
      <c r="I233" s="25">
        <v>6014000</v>
      </c>
      <c r="J233" s="25"/>
    </row>
    <row r="234" spans="1:10" ht="12.75">
      <c r="A234" s="24" t="s">
        <v>17</v>
      </c>
      <c r="B234" s="24"/>
      <c r="C234" s="24" t="s">
        <v>213</v>
      </c>
      <c r="D234" s="25">
        <f>E234+I234</f>
        <v>0</v>
      </c>
      <c r="E234" s="25"/>
      <c r="F234" s="24" t="s">
        <v>18</v>
      </c>
      <c r="G234" s="24" t="s">
        <v>18</v>
      </c>
      <c r="H234" s="25"/>
      <c r="I234" s="25"/>
      <c r="J234" s="25"/>
    </row>
    <row r="235" spans="1:10" ht="12.75">
      <c r="A235" s="24" t="s">
        <v>214</v>
      </c>
      <c r="B235" s="24"/>
      <c r="C235" s="24" t="s">
        <v>215</v>
      </c>
      <c r="D235" s="25">
        <f>E235+I235</f>
        <v>0</v>
      </c>
      <c r="E235" s="25"/>
      <c r="F235" s="24" t="s">
        <v>18</v>
      </c>
      <c r="G235" s="24" t="s">
        <v>18</v>
      </c>
      <c r="H235" s="25"/>
      <c r="I235" s="25"/>
      <c r="J235" s="25"/>
    </row>
    <row r="236" spans="1:10" ht="12.75">
      <c r="A236" s="24" t="s">
        <v>20</v>
      </c>
      <c r="B236" s="24"/>
      <c r="C236" s="24"/>
      <c r="D236" s="25"/>
      <c r="E236" s="25"/>
      <c r="F236" s="24" t="s">
        <v>18</v>
      </c>
      <c r="G236" s="24" t="s">
        <v>18</v>
      </c>
      <c r="H236" s="25"/>
      <c r="I236" s="25"/>
      <c r="J236" s="25"/>
    </row>
    <row r="237" spans="1:10" ht="12.75">
      <c r="A237" s="24"/>
      <c r="B237" s="24"/>
      <c r="C237" s="24"/>
      <c r="D237" s="25"/>
      <c r="E237" s="25"/>
      <c r="F237" s="24" t="s">
        <v>18</v>
      </c>
      <c r="G237" s="24" t="s">
        <v>18</v>
      </c>
      <c r="H237" s="25"/>
      <c r="I237" s="25"/>
      <c r="J237" s="25"/>
    </row>
    <row r="238" spans="1:10" ht="51">
      <c r="A238" s="24" t="s">
        <v>21</v>
      </c>
      <c r="B238" s="24">
        <v>130</v>
      </c>
      <c r="C238" s="24">
        <v>140</v>
      </c>
      <c r="D238" s="25"/>
      <c r="E238" s="24" t="s">
        <v>18</v>
      </c>
      <c r="F238" s="24" t="s">
        <v>18</v>
      </c>
      <c r="G238" s="24" t="s">
        <v>18</v>
      </c>
      <c r="H238" s="24" t="s">
        <v>18</v>
      </c>
      <c r="I238" s="25"/>
      <c r="J238" s="24" t="s">
        <v>18</v>
      </c>
    </row>
    <row r="239" spans="1:10" ht="127.5">
      <c r="A239" s="24" t="s">
        <v>22</v>
      </c>
      <c r="B239" s="24">
        <v>140</v>
      </c>
      <c r="C239" s="24">
        <v>151</v>
      </c>
      <c r="D239" s="25"/>
      <c r="E239" s="24" t="s">
        <v>18</v>
      </c>
      <c r="F239" s="24" t="s">
        <v>18</v>
      </c>
      <c r="G239" s="24" t="s">
        <v>18</v>
      </c>
      <c r="H239" s="24" t="s">
        <v>18</v>
      </c>
      <c r="I239" s="25"/>
      <c r="J239" s="24" t="s">
        <v>18</v>
      </c>
    </row>
    <row r="240" spans="1:10" ht="38.25">
      <c r="A240" s="24" t="s">
        <v>23</v>
      </c>
      <c r="B240" s="24">
        <v>150</v>
      </c>
      <c r="C240" s="24" t="s">
        <v>223</v>
      </c>
      <c r="D240" s="25">
        <f>F240</f>
        <v>0</v>
      </c>
      <c r="E240" s="24" t="s">
        <v>18</v>
      </c>
      <c r="F240" s="25">
        <f>F228</f>
        <v>0</v>
      </c>
      <c r="G240" s="25"/>
      <c r="H240" s="24" t="s">
        <v>18</v>
      </c>
      <c r="I240" s="24" t="s">
        <v>18</v>
      </c>
      <c r="J240" s="24" t="s">
        <v>18</v>
      </c>
    </row>
    <row r="241" spans="1:10" ht="12.75">
      <c r="A241" s="24" t="s">
        <v>24</v>
      </c>
      <c r="B241" s="24">
        <v>160</v>
      </c>
      <c r="C241" s="24" t="s">
        <v>212</v>
      </c>
      <c r="D241" s="25">
        <f>I241</f>
        <v>10000</v>
      </c>
      <c r="E241" s="24" t="s">
        <v>18</v>
      </c>
      <c r="F241" s="24" t="s">
        <v>18</v>
      </c>
      <c r="G241" s="24" t="s">
        <v>18</v>
      </c>
      <c r="H241" s="24" t="s">
        <v>18</v>
      </c>
      <c r="I241" s="24">
        <v>10000</v>
      </c>
      <c r="J241" s="24"/>
    </row>
    <row r="242" spans="1:10" ht="25.5">
      <c r="A242" s="24" t="s">
        <v>25</v>
      </c>
      <c r="B242" s="24">
        <v>180</v>
      </c>
      <c r="C242" s="24" t="s">
        <v>18</v>
      </c>
      <c r="D242" s="25"/>
      <c r="E242" s="24" t="s">
        <v>18</v>
      </c>
      <c r="F242" s="24" t="s">
        <v>18</v>
      </c>
      <c r="G242" s="24" t="s">
        <v>18</v>
      </c>
      <c r="H242" s="24" t="s">
        <v>18</v>
      </c>
      <c r="I242" s="24"/>
      <c r="J242" s="24" t="s">
        <v>18</v>
      </c>
    </row>
    <row r="243" spans="1:10" ht="25.5">
      <c r="A243" s="24" t="s">
        <v>26</v>
      </c>
      <c r="B243" s="24">
        <v>200</v>
      </c>
      <c r="C243" s="24" t="s">
        <v>18</v>
      </c>
      <c r="D243" s="25">
        <f>E243+F243+G243+H243+I243</f>
        <v>45443900</v>
      </c>
      <c r="E243" s="25">
        <f aca="true" t="shared" si="6" ref="E243:J243">E244+E256+E259+E264+E265+E268</f>
        <v>39419900</v>
      </c>
      <c r="F243" s="25">
        <f t="shared" si="6"/>
        <v>0</v>
      </c>
      <c r="G243" s="25">
        <f t="shared" si="6"/>
        <v>0</v>
      </c>
      <c r="H243" s="25">
        <f t="shared" si="6"/>
        <v>0</v>
      </c>
      <c r="I243" s="25">
        <f t="shared" si="6"/>
        <v>6024000</v>
      </c>
      <c r="J243" s="25">
        <f t="shared" si="6"/>
        <v>0</v>
      </c>
    </row>
    <row r="244" spans="1:10" ht="38.25">
      <c r="A244" s="24" t="s">
        <v>27</v>
      </c>
      <c r="B244" s="24">
        <v>210</v>
      </c>
      <c r="C244" s="24">
        <v>110</v>
      </c>
      <c r="D244" s="25">
        <f aca="true" t="shared" si="7" ref="D244:D267">E244+F244+G244+H244+I244</f>
        <v>32123400</v>
      </c>
      <c r="E244" s="25">
        <f aca="true" t="shared" si="8" ref="E244:J244">E246+E247+E248+E249+E250+E251+E252+E253+E254+E255</f>
        <v>32123400</v>
      </c>
      <c r="F244" s="25">
        <f t="shared" si="8"/>
        <v>0</v>
      </c>
      <c r="G244" s="25">
        <f t="shared" si="8"/>
        <v>0</v>
      </c>
      <c r="H244" s="25">
        <f t="shared" si="8"/>
        <v>0</v>
      </c>
      <c r="I244" s="25">
        <f t="shared" si="8"/>
        <v>0</v>
      </c>
      <c r="J244" s="25">
        <f t="shared" si="8"/>
        <v>0</v>
      </c>
    </row>
    <row r="245" spans="1:10" ht="12.75">
      <c r="A245" s="24" t="s">
        <v>28</v>
      </c>
      <c r="B245" s="27"/>
      <c r="C245" s="24"/>
      <c r="D245" s="25">
        <f t="shared" si="7"/>
        <v>0</v>
      </c>
      <c r="E245" s="25"/>
      <c r="F245" s="25"/>
      <c r="G245" s="25"/>
      <c r="H245" s="25"/>
      <c r="I245" s="25"/>
      <c r="J245" s="25"/>
    </row>
    <row r="246" spans="1:10" ht="25.5">
      <c r="A246" s="24" t="s">
        <v>29</v>
      </c>
      <c r="B246" s="24" t="s">
        <v>179</v>
      </c>
      <c r="C246" s="24">
        <v>111</v>
      </c>
      <c r="D246" s="25">
        <f t="shared" si="7"/>
        <v>13389000</v>
      </c>
      <c r="E246" s="25">
        <v>13389000</v>
      </c>
      <c r="F246" s="25"/>
      <c r="G246" s="25">
        <v>0</v>
      </c>
      <c r="H246" s="25">
        <v>0</v>
      </c>
      <c r="I246" s="25">
        <v>0</v>
      </c>
      <c r="J246" s="25">
        <v>0</v>
      </c>
    </row>
    <row r="247" spans="1:10" ht="38.25">
      <c r="A247" s="24" t="s">
        <v>30</v>
      </c>
      <c r="B247" s="24" t="s">
        <v>180</v>
      </c>
      <c r="C247" s="24">
        <v>119</v>
      </c>
      <c r="D247" s="25">
        <f t="shared" si="7"/>
        <v>4044000</v>
      </c>
      <c r="E247" s="25">
        <f>4044000</f>
        <v>4044000</v>
      </c>
      <c r="F247" s="25"/>
      <c r="G247" s="25">
        <v>0</v>
      </c>
      <c r="H247" s="25">
        <v>0</v>
      </c>
      <c r="I247" s="25">
        <v>0</v>
      </c>
      <c r="J247" s="25">
        <v>0</v>
      </c>
    </row>
    <row r="248" spans="1:10" ht="25.5">
      <c r="A248" s="24" t="s">
        <v>29</v>
      </c>
      <c r="B248" s="24" t="s">
        <v>181</v>
      </c>
      <c r="C248" s="24">
        <v>111</v>
      </c>
      <c r="D248" s="25">
        <f t="shared" si="7"/>
        <v>1981000</v>
      </c>
      <c r="E248" s="25">
        <v>1981000</v>
      </c>
      <c r="F248" s="25"/>
      <c r="G248" s="25">
        <v>0</v>
      </c>
      <c r="H248" s="25">
        <v>0</v>
      </c>
      <c r="I248" s="25">
        <v>0</v>
      </c>
      <c r="J248" s="25">
        <v>0</v>
      </c>
    </row>
    <row r="249" spans="1:10" ht="38.25">
      <c r="A249" s="24" t="s">
        <v>30</v>
      </c>
      <c r="B249" s="24" t="s">
        <v>182</v>
      </c>
      <c r="C249" s="24">
        <v>119</v>
      </c>
      <c r="D249" s="25">
        <f t="shared" si="7"/>
        <v>598000</v>
      </c>
      <c r="E249" s="25">
        <f>598000</f>
        <v>598000</v>
      </c>
      <c r="F249" s="25"/>
      <c r="G249" s="25">
        <v>0</v>
      </c>
      <c r="H249" s="25">
        <v>0</v>
      </c>
      <c r="I249" s="25">
        <v>0</v>
      </c>
      <c r="J249" s="25"/>
    </row>
    <row r="250" spans="1:10" ht="25.5">
      <c r="A250" s="24" t="s">
        <v>29</v>
      </c>
      <c r="B250" s="24" t="s">
        <v>183</v>
      </c>
      <c r="C250" s="24">
        <v>111</v>
      </c>
      <c r="D250" s="25">
        <f t="shared" si="7"/>
        <v>2742000</v>
      </c>
      <c r="E250" s="25">
        <v>2742000</v>
      </c>
      <c r="F250" s="25"/>
      <c r="G250" s="25">
        <v>0</v>
      </c>
      <c r="H250" s="25">
        <v>0</v>
      </c>
      <c r="I250" s="25">
        <v>0</v>
      </c>
      <c r="J250" s="25">
        <v>0</v>
      </c>
    </row>
    <row r="251" spans="1:10" ht="38.25">
      <c r="A251" s="24" t="s">
        <v>30</v>
      </c>
      <c r="B251" s="24" t="s">
        <v>184</v>
      </c>
      <c r="C251" s="24">
        <v>119</v>
      </c>
      <c r="D251" s="25">
        <f t="shared" si="7"/>
        <v>828000</v>
      </c>
      <c r="E251" s="25">
        <f>828000</f>
        <v>828000</v>
      </c>
      <c r="F251" s="25"/>
      <c r="G251" s="25">
        <v>0</v>
      </c>
      <c r="H251" s="25">
        <v>0</v>
      </c>
      <c r="I251" s="25">
        <v>0</v>
      </c>
      <c r="J251" s="25">
        <v>0</v>
      </c>
    </row>
    <row r="252" spans="1:10" ht="12.75">
      <c r="A252" s="24" t="s">
        <v>29</v>
      </c>
      <c r="B252" s="24" t="s">
        <v>185</v>
      </c>
      <c r="C252" s="24">
        <v>111</v>
      </c>
      <c r="D252" s="25">
        <f t="shared" si="7"/>
        <v>6546400</v>
      </c>
      <c r="E252" s="25">
        <v>6546400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</row>
    <row r="253" spans="1:10" ht="38.25">
      <c r="A253" s="24" t="s">
        <v>30</v>
      </c>
      <c r="B253" s="24" t="s">
        <v>186</v>
      </c>
      <c r="C253" s="24">
        <v>119</v>
      </c>
      <c r="D253" s="25">
        <f t="shared" si="7"/>
        <v>1977000</v>
      </c>
      <c r="E253" s="25">
        <f>1977000</f>
        <v>1977000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</row>
    <row r="254" spans="1:10" ht="63.75">
      <c r="A254" s="24" t="s">
        <v>31</v>
      </c>
      <c r="B254" s="24">
        <v>266</v>
      </c>
      <c r="C254" s="24">
        <v>112</v>
      </c>
      <c r="D254" s="25">
        <f t="shared" si="7"/>
        <v>1100</v>
      </c>
      <c r="E254" s="25">
        <v>1100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</row>
    <row r="255" spans="1:10" ht="38.25">
      <c r="A255" s="33" t="s">
        <v>220</v>
      </c>
      <c r="B255" s="33">
        <v>226</v>
      </c>
      <c r="C255" s="33">
        <v>112</v>
      </c>
      <c r="D255" s="34">
        <f t="shared" si="7"/>
        <v>16900</v>
      </c>
      <c r="E255" s="25">
        <f>16900</f>
        <v>16900</v>
      </c>
      <c r="F255" s="25"/>
      <c r="G255" s="25"/>
      <c r="H255" s="25"/>
      <c r="I255" s="25"/>
      <c r="J255" s="25"/>
    </row>
    <row r="256" spans="1:10" ht="51">
      <c r="A256" s="24" t="s">
        <v>32</v>
      </c>
      <c r="B256" s="49">
        <v>220</v>
      </c>
      <c r="C256" s="24">
        <v>300</v>
      </c>
      <c r="D256" s="25">
        <f t="shared" si="7"/>
        <v>0</v>
      </c>
      <c r="E256" s="25">
        <f aca="true" t="shared" si="9" ref="E256:J256">E258</f>
        <v>0</v>
      </c>
      <c r="F256" s="25">
        <f t="shared" si="9"/>
        <v>0</v>
      </c>
      <c r="G256" s="25">
        <f t="shared" si="9"/>
        <v>0</v>
      </c>
      <c r="H256" s="25">
        <f t="shared" si="9"/>
        <v>0</v>
      </c>
      <c r="I256" s="25">
        <f t="shared" si="9"/>
        <v>0</v>
      </c>
      <c r="J256" s="25">
        <f t="shared" si="9"/>
        <v>0</v>
      </c>
    </row>
    <row r="257" spans="1:10" ht="12.75">
      <c r="A257" s="24" t="s">
        <v>28</v>
      </c>
      <c r="B257" s="50"/>
      <c r="C257" s="24"/>
      <c r="D257" s="25">
        <f t="shared" si="7"/>
        <v>0</v>
      </c>
      <c r="E257" s="25"/>
      <c r="F257" s="25"/>
      <c r="G257" s="25"/>
      <c r="H257" s="25"/>
      <c r="I257" s="25"/>
      <c r="J257" s="25"/>
    </row>
    <row r="258" spans="1:10" ht="25.5">
      <c r="A258" s="24" t="s">
        <v>33</v>
      </c>
      <c r="B258" s="51"/>
      <c r="C258" s="24">
        <v>321</v>
      </c>
      <c r="D258" s="25">
        <f t="shared" si="7"/>
        <v>0</v>
      </c>
      <c r="E258" s="25">
        <v>0</v>
      </c>
      <c r="F258" s="25"/>
      <c r="G258" s="25">
        <v>0</v>
      </c>
      <c r="H258" s="25">
        <v>0</v>
      </c>
      <c r="I258" s="25">
        <v>0</v>
      </c>
      <c r="J258" s="25">
        <v>0</v>
      </c>
    </row>
    <row r="259" spans="1:10" ht="38.25">
      <c r="A259" s="24" t="s">
        <v>34</v>
      </c>
      <c r="B259" s="24">
        <v>230</v>
      </c>
      <c r="C259" s="24">
        <v>850</v>
      </c>
      <c r="D259" s="25">
        <f t="shared" si="7"/>
        <v>389000</v>
      </c>
      <c r="E259" s="25">
        <f aca="true" t="shared" si="10" ref="E259:J259">E261+E262+E263</f>
        <v>389000</v>
      </c>
      <c r="F259" s="25">
        <f t="shared" si="10"/>
        <v>0</v>
      </c>
      <c r="G259" s="25">
        <f t="shared" si="10"/>
        <v>0</v>
      </c>
      <c r="H259" s="25">
        <f t="shared" si="10"/>
        <v>0</v>
      </c>
      <c r="I259" s="25">
        <f t="shared" si="10"/>
        <v>0</v>
      </c>
      <c r="J259" s="25">
        <f t="shared" si="10"/>
        <v>0</v>
      </c>
    </row>
    <row r="260" spans="1:10" ht="12.75">
      <c r="A260" s="24" t="s">
        <v>28</v>
      </c>
      <c r="B260" s="24"/>
      <c r="C260" s="24"/>
      <c r="D260" s="25">
        <f t="shared" si="7"/>
        <v>0</v>
      </c>
      <c r="E260" s="25"/>
      <c r="F260" s="25"/>
      <c r="G260" s="25"/>
      <c r="H260" s="25"/>
      <c r="I260" s="25"/>
      <c r="J260" s="25"/>
    </row>
    <row r="261" spans="1:10" ht="51">
      <c r="A261" s="24" t="s">
        <v>35</v>
      </c>
      <c r="B261" s="24"/>
      <c r="C261" s="24">
        <v>851</v>
      </c>
      <c r="D261" s="25">
        <f t="shared" si="7"/>
        <v>389000</v>
      </c>
      <c r="E261" s="25">
        <f>389000</f>
        <v>389000</v>
      </c>
      <c r="F261" s="25"/>
      <c r="G261" s="25"/>
      <c r="H261" s="25"/>
      <c r="I261" s="25"/>
      <c r="J261" s="25"/>
    </row>
    <row r="262" spans="1:10" ht="25.5">
      <c r="A262" s="24" t="s">
        <v>36</v>
      </c>
      <c r="B262" s="24"/>
      <c r="C262" s="24">
        <v>852</v>
      </c>
      <c r="D262" s="25">
        <f t="shared" si="7"/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</row>
    <row r="263" spans="1:10" ht="12.75">
      <c r="A263" s="24" t="s">
        <v>37</v>
      </c>
      <c r="B263" s="24"/>
      <c r="C263" s="24">
        <v>853</v>
      </c>
      <c r="D263" s="25">
        <f t="shared" si="7"/>
        <v>0</v>
      </c>
      <c r="E263" s="25"/>
      <c r="F263" s="25">
        <v>0</v>
      </c>
      <c r="G263" s="25">
        <v>0</v>
      </c>
      <c r="H263" s="25">
        <v>0</v>
      </c>
      <c r="I263" s="25"/>
      <c r="J263" s="25">
        <v>0</v>
      </c>
    </row>
    <row r="264" spans="1:10" ht="38.25">
      <c r="A264" s="24" t="s">
        <v>38</v>
      </c>
      <c r="B264" s="24">
        <v>240</v>
      </c>
      <c r="C264" s="24">
        <v>853</v>
      </c>
      <c r="D264" s="25">
        <f t="shared" si="7"/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</row>
    <row r="265" spans="1:10" ht="51">
      <c r="A265" s="24" t="s">
        <v>39</v>
      </c>
      <c r="B265" s="48">
        <v>250</v>
      </c>
      <c r="C265" s="24">
        <v>0</v>
      </c>
      <c r="D265" s="25">
        <f t="shared" si="7"/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</row>
    <row r="266" spans="1:10" ht="12.75">
      <c r="A266" s="24" t="s">
        <v>28</v>
      </c>
      <c r="B266" s="48"/>
      <c r="C266" s="24"/>
      <c r="D266" s="25">
        <f t="shared" si="7"/>
        <v>0</v>
      </c>
      <c r="E266" s="25"/>
      <c r="F266" s="25"/>
      <c r="G266" s="25"/>
      <c r="H266" s="25"/>
      <c r="I266" s="25"/>
      <c r="J266" s="25"/>
    </row>
    <row r="267" spans="1:10" ht="12.75">
      <c r="A267" s="24"/>
      <c r="B267" s="48"/>
      <c r="C267" s="24"/>
      <c r="D267" s="25">
        <f t="shared" si="7"/>
        <v>0</v>
      </c>
      <c r="E267" s="25"/>
      <c r="F267" s="25"/>
      <c r="G267" s="25"/>
      <c r="H267" s="25"/>
      <c r="I267" s="25"/>
      <c r="J267" s="25"/>
    </row>
    <row r="268" spans="1:10" ht="38.25">
      <c r="A268" s="24" t="s">
        <v>40</v>
      </c>
      <c r="B268" s="24">
        <v>260</v>
      </c>
      <c r="C268" s="24">
        <v>240</v>
      </c>
      <c r="D268" s="25">
        <f>E268+F268+G268+H268+I268</f>
        <v>12931500</v>
      </c>
      <c r="E268" s="25">
        <f aca="true" t="shared" si="11" ref="E268:J268">E270+E271+E272+E273+E274+E275+E276+E277+E278+E279+E282+E283+E284</f>
        <v>6907500</v>
      </c>
      <c r="F268" s="25">
        <f t="shared" si="11"/>
        <v>0</v>
      </c>
      <c r="G268" s="25">
        <f t="shared" si="11"/>
        <v>0</v>
      </c>
      <c r="H268" s="25">
        <f t="shared" si="11"/>
        <v>0</v>
      </c>
      <c r="I268" s="25">
        <f t="shared" si="11"/>
        <v>6024000</v>
      </c>
      <c r="J268" s="25">
        <f t="shared" si="11"/>
        <v>0</v>
      </c>
    </row>
    <row r="269" spans="1:10" ht="12.75">
      <c r="A269" s="24" t="s">
        <v>28</v>
      </c>
      <c r="B269" s="24"/>
      <c r="C269" s="24"/>
      <c r="D269" s="25">
        <f aca="true" t="shared" si="12" ref="D269:D284">E269+F269+G269+H269+I269</f>
        <v>0</v>
      </c>
      <c r="E269" s="25"/>
      <c r="F269" s="25"/>
      <c r="G269" s="25"/>
      <c r="H269" s="25"/>
      <c r="I269" s="25"/>
      <c r="J269" s="25"/>
    </row>
    <row r="270" spans="1:10" ht="63.75">
      <c r="A270" s="24" t="s">
        <v>41</v>
      </c>
      <c r="B270" s="24"/>
      <c r="C270" s="24">
        <v>241</v>
      </c>
      <c r="D270" s="25">
        <f t="shared" si="12"/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</row>
    <row r="271" spans="1:10" ht="12.75">
      <c r="A271" s="24" t="s">
        <v>42</v>
      </c>
      <c r="B271" s="24">
        <v>221</v>
      </c>
      <c r="C271" s="24">
        <v>244</v>
      </c>
      <c r="D271" s="25">
        <f t="shared" si="12"/>
        <v>82600</v>
      </c>
      <c r="E271" s="25">
        <f>82600</f>
        <v>82600</v>
      </c>
      <c r="F271" s="25"/>
      <c r="G271" s="25"/>
      <c r="H271" s="25"/>
      <c r="I271" s="25"/>
      <c r="J271" s="25"/>
    </row>
    <row r="272" spans="1:10" ht="12.75">
      <c r="A272" s="24" t="s">
        <v>43</v>
      </c>
      <c r="B272" s="24">
        <v>222</v>
      </c>
      <c r="C272" s="24">
        <v>244</v>
      </c>
      <c r="D272" s="25">
        <f t="shared" si="12"/>
        <v>0</v>
      </c>
      <c r="E272" s="25"/>
      <c r="F272" s="25"/>
      <c r="G272" s="25"/>
      <c r="H272" s="25"/>
      <c r="I272" s="25"/>
      <c r="J272" s="25"/>
    </row>
    <row r="273" spans="1:10" ht="12.75">
      <c r="A273" s="24" t="s">
        <v>44</v>
      </c>
      <c r="B273" s="24">
        <v>223</v>
      </c>
      <c r="C273" s="24">
        <v>244</v>
      </c>
      <c r="D273" s="25">
        <f t="shared" si="12"/>
        <v>2452000</v>
      </c>
      <c r="E273" s="25">
        <f>2306000+146000</f>
        <v>2452000</v>
      </c>
      <c r="F273" s="25"/>
      <c r="G273" s="25"/>
      <c r="H273" s="25"/>
      <c r="I273" s="25"/>
      <c r="J273" s="25"/>
    </row>
    <row r="274" spans="1:10" ht="38.25">
      <c r="A274" s="24" t="s">
        <v>45</v>
      </c>
      <c r="B274" s="24">
        <v>224</v>
      </c>
      <c r="C274" s="24">
        <v>244</v>
      </c>
      <c r="D274" s="25">
        <f t="shared" si="12"/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</row>
    <row r="275" spans="1:10" ht="38.25">
      <c r="A275" s="24" t="s">
        <v>46</v>
      </c>
      <c r="B275" s="24">
        <v>225</v>
      </c>
      <c r="C275" s="24">
        <v>244</v>
      </c>
      <c r="D275" s="25">
        <f t="shared" si="12"/>
        <v>2038200</v>
      </c>
      <c r="E275" s="25">
        <f>2038200</f>
        <v>2038200</v>
      </c>
      <c r="F275" s="25">
        <v>0</v>
      </c>
      <c r="G275" s="25">
        <v>0</v>
      </c>
      <c r="H275" s="25">
        <v>0</v>
      </c>
      <c r="I275" s="25"/>
      <c r="J275" s="25">
        <v>0</v>
      </c>
    </row>
    <row r="276" spans="1:10" ht="12.75">
      <c r="A276" s="24" t="s">
        <v>47</v>
      </c>
      <c r="B276" s="24">
        <v>226</v>
      </c>
      <c r="C276" s="24">
        <v>244</v>
      </c>
      <c r="D276" s="25">
        <f t="shared" si="12"/>
        <v>908700</v>
      </c>
      <c r="E276" s="25">
        <f>925600-16900</f>
        <v>908700</v>
      </c>
      <c r="F276" s="25">
        <v>0</v>
      </c>
      <c r="G276" s="25">
        <v>0</v>
      </c>
      <c r="H276" s="25">
        <v>0</v>
      </c>
      <c r="I276" s="25"/>
      <c r="J276" s="25">
        <v>0</v>
      </c>
    </row>
    <row r="277" spans="1:10" ht="12.75">
      <c r="A277" s="24" t="s">
        <v>48</v>
      </c>
      <c r="B277" s="24"/>
      <c r="C277" s="24">
        <v>244</v>
      </c>
      <c r="D277" s="25">
        <f t="shared" si="12"/>
        <v>0</v>
      </c>
      <c r="E277" s="25"/>
      <c r="F277" s="25"/>
      <c r="G277" s="25"/>
      <c r="H277" s="25"/>
      <c r="I277" s="25"/>
      <c r="J277" s="25"/>
    </row>
    <row r="278" spans="1:10" ht="12.75">
      <c r="A278" s="48" t="s">
        <v>49</v>
      </c>
      <c r="B278" s="24"/>
      <c r="C278" s="24">
        <v>243</v>
      </c>
      <c r="D278" s="25">
        <f t="shared" si="12"/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</row>
    <row r="279" spans="1:10" ht="12.75">
      <c r="A279" s="48"/>
      <c r="B279" s="24">
        <v>310</v>
      </c>
      <c r="C279" s="24">
        <v>244</v>
      </c>
      <c r="D279" s="25">
        <f t="shared" si="12"/>
        <v>904000</v>
      </c>
      <c r="E279" s="25">
        <f>SUM(E280:E281)</f>
        <v>904000</v>
      </c>
      <c r="F279" s="25"/>
      <c r="G279" s="25">
        <v>0</v>
      </c>
      <c r="H279" s="25">
        <v>0</v>
      </c>
      <c r="I279" s="25"/>
      <c r="J279" s="25">
        <v>0</v>
      </c>
    </row>
    <row r="280" spans="1:10" ht="12.75">
      <c r="A280" s="24"/>
      <c r="B280" s="33">
        <v>310</v>
      </c>
      <c r="C280" s="33">
        <v>244</v>
      </c>
      <c r="D280" s="34">
        <f t="shared" si="12"/>
        <v>477000</v>
      </c>
      <c r="E280" s="25">
        <f>477000</f>
        <v>477000</v>
      </c>
      <c r="F280" s="25"/>
      <c r="G280" s="25"/>
      <c r="H280" s="25"/>
      <c r="I280" s="25"/>
      <c r="J280" s="25"/>
    </row>
    <row r="281" spans="1:10" ht="25.5">
      <c r="A281" s="24"/>
      <c r="B281" s="33" t="s">
        <v>221</v>
      </c>
      <c r="C281" s="33">
        <v>244</v>
      </c>
      <c r="D281" s="34">
        <f t="shared" si="12"/>
        <v>427000</v>
      </c>
      <c r="E281" s="25">
        <v>427000</v>
      </c>
      <c r="F281" s="25"/>
      <c r="G281" s="25"/>
      <c r="H281" s="25"/>
      <c r="I281" s="25"/>
      <c r="J281" s="25"/>
    </row>
    <row r="282" spans="1:10" ht="38.25">
      <c r="A282" s="24" t="s">
        <v>50</v>
      </c>
      <c r="B282" s="24"/>
      <c r="C282" s="24">
        <v>244</v>
      </c>
      <c r="D282" s="25">
        <f t="shared" si="12"/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</row>
    <row r="283" spans="1:10" ht="12.75">
      <c r="A283" s="48" t="s">
        <v>51</v>
      </c>
      <c r="B283" s="24"/>
      <c r="C283" s="24">
        <v>243</v>
      </c>
      <c r="D283" s="25">
        <f t="shared" si="12"/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</row>
    <row r="284" spans="1:10" ht="12.75">
      <c r="A284" s="48"/>
      <c r="B284" s="24">
        <v>340</v>
      </c>
      <c r="C284" s="24">
        <v>244</v>
      </c>
      <c r="D284" s="25">
        <f t="shared" si="12"/>
        <v>6546000</v>
      </c>
      <c r="E284" s="25">
        <f>SUM(E285:E290)</f>
        <v>522000</v>
      </c>
      <c r="F284" s="25">
        <f>SUM(F285:F290)</f>
        <v>0</v>
      </c>
      <c r="G284" s="25">
        <f>SUM(G285:G290)</f>
        <v>0</v>
      </c>
      <c r="H284" s="25">
        <f>SUM(H285:H290)</f>
        <v>0</v>
      </c>
      <c r="I284" s="25">
        <f>SUM(I285:I290)</f>
        <v>6024000</v>
      </c>
      <c r="J284" s="25">
        <v>0</v>
      </c>
    </row>
    <row r="285" spans="1:10" ht="12.75">
      <c r="A285" s="24"/>
      <c r="B285" s="24">
        <v>341</v>
      </c>
      <c r="C285" s="24"/>
      <c r="D285" s="25"/>
      <c r="E285" s="25">
        <v>25000</v>
      </c>
      <c r="F285" s="25"/>
      <c r="G285" s="25"/>
      <c r="H285" s="25"/>
      <c r="I285" s="25"/>
      <c r="J285" s="25"/>
    </row>
    <row r="286" spans="1:10" ht="12.75">
      <c r="A286" s="24"/>
      <c r="B286" s="24">
        <v>342</v>
      </c>
      <c r="C286" s="24"/>
      <c r="D286" s="25"/>
      <c r="E286" s="25"/>
      <c r="F286" s="25"/>
      <c r="G286" s="25"/>
      <c r="H286" s="25"/>
      <c r="I286" s="25">
        <f>5739000</f>
        <v>5739000</v>
      </c>
      <c r="J286" s="25"/>
    </row>
    <row r="287" spans="1:10" ht="12.75">
      <c r="A287" s="24"/>
      <c r="B287" s="24">
        <v>344</v>
      </c>
      <c r="C287" s="24"/>
      <c r="D287" s="25"/>
      <c r="E287" s="25">
        <v>110000</v>
      </c>
      <c r="F287" s="25"/>
      <c r="G287" s="25"/>
      <c r="H287" s="25"/>
      <c r="I287" s="25"/>
      <c r="J287" s="25"/>
    </row>
    <row r="288" spans="1:10" ht="12.75">
      <c r="A288" s="24"/>
      <c r="B288" s="24">
        <v>345</v>
      </c>
      <c r="C288" s="24"/>
      <c r="D288" s="25"/>
      <c r="E288" s="25">
        <v>120000</v>
      </c>
      <c r="F288" s="25"/>
      <c r="G288" s="25"/>
      <c r="H288" s="25"/>
      <c r="I288" s="25"/>
      <c r="J288" s="25"/>
    </row>
    <row r="289" spans="1:10" ht="12.75">
      <c r="A289" s="24"/>
      <c r="B289" s="24">
        <v>346</v>
      </c>
      <c r="C289" s="24"/>
      <c r="D289" s="25"/>
      <c r="E289" s="25">
        <v>110000</v>
      </c>
      <c r="F289" s="25"/>
      <c r="G289" s="25"/>
      <c r="H289" s="25"/>
      <c r="I289" s="25"/>
      <c r="J289" s="25"/>
    </row>
    <row r="290" spans="1:10" ht="12.75">
      <c r="A290" s="24"/>
      <c r="B290" s="24">
        <v>349</v>
      </c>
      <c r="C290" s="24"/>
      <c r="D290" s="25"/>
      <c r="E290" s="25">
        <f>157000</f>
        <v>157000</v>
      </c>
      <c r="F290" s="25"/>
      <c r="G290" s="25"/>
      <c r="H290" s="25"/>
      <c r="I290" s="25">
        <v>285000</v>
      </c>
      <c r="J290" s="25"/>
    </row>
    <row r="291" spans="1:10" ht="38.25">
      <c r="A291" s="24" t="s">
        <v>52</v>
      </c>
      <c r="B291" s="24">
        <v>300</v>
      </c>
      <c r="C291" s="24" t="s">
        <v>18</v>
      </c>
      <c r="D291" s="25"/>
      <c r="E291" s="25"/>
      <c r="F291" s="25" t="s">
        <v>210</v>
      </c>
      <c r="G291" s="25"/>
      <c r="H291" s="25"/>
      <c r="I291" s="25"/>
      <c r="J291" s="25"/>
    </row>
    <row r="292" spans="1:10" ht="12.75">
      <c r="A292" s="24" t="s">
        <v>28</v>
      </c>
      <c r="B292" s="24"/>
      <c r="C292" s="24"/>
      <c r="D292" s="25">
        <f aca="true" t="shared" si="13" ref="D292:D300">E292+F292+G292+H292+I292</f>
        <v>0</v>
      </c>
      <c r="E292" s="25"/>
      <c r="F292" s="25"/>
      <c r="G292" s="25"/>
      <c r="H292" s="25"/>
      <c r="I292" s="25"/>
      <c r="J292" s="25"/>
    </row>
    <row r="293" spans="1:10" ht="25.5">
      <c r="A293" s="24" t="s">
        <v>53</v>
      </c>
      <c r="B293" s="24">
        <v>310</v>
      </c>
      <c r="C293" s="24">
        <v>357</v>
      </c>
      <c r="D293" s="25">
        <f t="shared" si="13"/>
        <v>0</v>
      </c>
      <c r="E293" s="25"/>
      <c r="F293" s="25"/>
      <c r="G293" s="25"/>
      <c r="H293" s="25"/>
      <c r="I293" s="25"/>
      <c r="J293" s="25"/>
    </row>
    <row r="294" spans="1:10" ht="12.75">
      <c r="A294" s="24" t="s">
        <v>54</v>
      </c>
      <c r="B294" s="24">
        <v>320</v>
      </c>
      <c r="C294" s="24">
        <v>510</v>
      </c>
      <c r="D294" s="25">
        <f t="shared" si="13"/>
        <v>0</v>
      </c>
      <c r="E294" s="25"/>
      <c r="F294" s="25"/>
      <c r="G294" s="25"/>
      <c r="H294" s="25"/>
      <c r="I294" s="25"/>
      <c r="J294" s="25"/>
    </row>
    <row r="295" spans="1:10" ht="25.5">
      <c r="A295" s="24" t="s">
        <v>55</v>
      </c>
      <c r="B295" s="24">
        <v>400</v>
      </c>
      <c r="C295" s="24" t="s">
        <v>19</v>
      </c>
      <c r="D295" s="25">
        <f t="shared" si="13"/>
        <v>0</v>
      </c>
      <c r="E295" s="25"/>
      <c r="F295" s="25"/>
      <c r="G295" s="25"/>
      <c r="H295" s="25"/>
      <c r="I295" s="25"/>
      <c r="J295" s="25"/>
    </row>
    <row r="296" spans="1:10" ht="12.75">
      <c r="A296" s="24" t="s">
        <v>28</v>
      </c>
      <c r="B296" s="24"/>
      <c r="C296" s="24"/>
      <c r="D296" s="25">
        <f t="shared" si="13"/>
        <v>0</v>
      </c>
      <c r="E296" s="25"/>
      <c r="F296" s="25"/>
      <c r="G296" s="25"/>
      <c r="H296" s="25"/>
      <c r="I296" s="25"/>
      <c r="J296" s="25"/>
    </row>
    <row r="297" spans="1:10" ht="25.5">
      <c r="A297" s="24" t="s">
        <v>56</v>
      </c>
      <c r="B297" s="24">
        <v>410</v>
      </c>
      <c r="C297" s="24">
        <v>610</v>
      </c>
      <c r="D297" s="25">
        <f t="shared" si="13"/>
        <v>0</v>
      </c>
      <c r="E297" s="25"/>
      <c r="F297" s="25"/>
      <c r="G297" s="25"/>
      <c r="H297" s="25"/>
      <c r="I297" s="25"/>
      <c r="J297" s="25"/>
    </row>
    <row r="298" spans="1:10" ht="12.75">
      <c r="A298" s="24" t="s">
        <v>57</v>
      </c>
      <c r="B298" s="24">
        <v>420</v>
      </c>
      <c r="C298" s="24">
        <v>610</v>
      </c>
      <c r="D298" s="25">
        <f t="shared" si="13"/>
        <v>0</v>
      </c>
      <c r="E298" s="25"/>
      <c r="F298" s="25"/>
      <c r="G298" s="25"/>
      <c r="H298" s="25"/>
      <c r="I298" s="25"/>
      <c r="J298" s="25"/>
    </row>
    <row r="299" spans="1:10" ht="25.5">
      <c r="A299" s="24" t="s">
        <v>58</v>
      </c>
      <c r="B299" s="24">
        <v>500</v>
      </c>
      <c r="C299" s="24" t="s">
        <v>18</v>
      </c>
      <c r="D299" s="25">
        <f t="shared" si="13"/>
        <v>0</v>
      </c>
      <c r="E299" s="25"/>
      <c r="F299" s="25"/>
      <c r="G299" s="25"/>
      <c r="H299" s="25"/>
      <c r="I299" s="25"/>
      <c r="J299" s="25">
        <v>0</v>
      </c>
    </row>
    <row r="300" spans="1:10" ht="25.5">
      <c r="A300" s="24" t="s">
        <v>59</v>
      </c>
      <c r="B300" s="24">
        <v>600</v>
      </c>
      <c r="C300" s="24" t="s">
        <v>18</v>
      </c>
      <c r="D300" s="25">
        <f t="shared" si="13"/>
        <v>0</v>
      </c>
      <c r="E300" s="25">
        <v>0</v>
      </c>
      <c r="F300" s="25">
        <v>0</v>
      </c>
      <c r="G300" s="25">
        <v>0</v>
      </c>
      <c r="H300" s="25">
        <v>0</v>
      </c>
      <c r="I300" s="25"/>
      <c r="J300" s="25">
        <v>0</v>
      </c>
    </row>
    <row r="302" spans="1:10" ht="12.75">
      <c r="A302" s="47" t="s">
        <v>229</v>
      </c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ht="12.75">
      <c r="A303" s="40" t="s">
        <v>0</v>
      </c>
      <c r="B303" s="40" t="s">
        <v>1</v>
      </c>
      <c r="C303" s="40" t="s">
        <v>2</v>
      </c>
      <c r="D303" s="44" t="s">
        <v>3</v>
      </c>
      <c r="E303" s="45"/>
      <c r="F303" s="45"/>
      <c r="G303" s="45"/>
      <c r="H303" s="45"/>
      <c r="I303" s="45"/>
      <c r="J303" s="46"/>
    </row>
    <row r="304" spans="1:10" ht="12.75">
      <c r="A304" s="52"/>
      <c r="B304" s="52"/>
      <c r="C304" s="52"/>
      <c r="D304" s="22" t="s">
        <v>4</v>
      </c>
      <c r="E304" s="44" t="s">
        <v>5</v>
      </c>
      <c r="F304" s="45"/>
      <c r="G304" s="45"/>
      <c r="H304" s="45"/>
      <c r="I304" s="45"/>
      <c r="J304" s="46"/>
    </row>
    <row r="305" spans="1:10" ht="12.75">
      <c r="A305" s="52"/>
      <c r="B305" s="52"/>
      <c r="C305" s="52"/>
      <c r="D305" s="53"/>
      <c r="E305" s="40" t="s">
        <v>6</v>
      </c>
      <c r="F305" s="40" t="s">
        <v>7</v>
      </c>
      <c r="G305" s="40" t="s">
        <v>8</v>
      </c>
      <c r="H305" s="40" t="s">
        <v>9</v>
      </c>
      <c r="I305" s="42" t="s">
        <v>10</v>
      </c>
      <c r="J305" s="43"/>
    </row>
    <row r="306" spans="1:10" ht="12.75">
      <c r="A306" s="41"/>
      <c r="B306" s="41"/>
      <c r="C306" s="41"/>
      <c r="D306" s="54"/>
      <c r="E306" s="41"/>
      <c r="F306" s="41"/>
      <c r="G306" s="41"/>
      <c r="H306" s="41"/>
      <c r="I306" s="22" t="s">
        <v>11</v>
      </c>
      <c r="J306" s="23" t="s">
        <v>12</v>
      </c>
    </row>
    <row r="307" spans="1:10" ht="12.75">
      <c r="A307" s="20">
        <v>1</v>
      </c>
      <c r="B307" s="20">
        <v>2</v>
      </c>
      <c r="C307" s="20">
        <v>3</v>
      </c>
      <c r="D307" s="20">
        <v>4</v>
      </c>
      <c r="E307" s="20">
        <v>5</v>
      </c>
      <c r="F307" s="20">
        <v>6</v>
      </c>
      <c r="G307" s="20">
        <v>7</v>
      </c>
      <c r="H307" s="20">
        <v>8</v>
      </c>
      <c r="I307" s="20">
        <v>9</v>
      </c>
      <c r="J307" s="20">
        <v>10</v>
      </c>
    </row>
    <row r="308" spans="1:10" ht="25.5">
      <c r="A308" s="24" t="s">
        <v>13</v>
      </c>
      <c r="B308" s="24">
        <v>100</v>
      </c>
      <c r="C308" s="24" t="s">
        <v>216</v>
      </c>
      <c r="D308" s="25">
        <f>E308+F308+G308+H308+I308</f>
        <v>45443900</v>
      </c>
      <c r="E308" s="25">
        <f aca="true" t="shared" si="14" ref="E308:J308">E323-E379</f>
        <v>39419900</v>
      </c>
      <c r="F308" s="25">
        <f t="shared" si="14"/>
        <v>0</v>
      </c>
      <c r="G308" s="25">
        <f t="shared" si="14"/>
        <v>0</v>
      </c>
      <c r="H308" s="25">
        <f t="shared" si="14"/>
        <v>0</v>
      </c>
      <c r="I308" s="25">
        <f t="shared" si="14"/>
        <v>6024000</v>
      </c>
      <c r="J308" s="25">
        <f t="shared" si="14"/>
        <v>0</v>
      </c>
    </row>
    <row r="309" spans="1:10" ht="12.75">
      <c r="A309" s="24" t="s">
        <v>5</v>
      </c>
      <c r="B309" s="24"/>
      <c r="C309" s="24"/>
      <c r="D309" s="26">
        <f>I309</f>
        <v>0</v>
      </c>
      <c r="E309" s="24" t="s">
        <v>18</v>
      </c>
      <c r="F309" s="24" t="s">
        <v>18</v>
      </c>
      <c r="G309" s="24" t="s">
        <v>18</v>
      </c>
      <c r="H309" s="24" t="s">
        <v>18</v>
      </c>
      <c r="I309" s="25">
        <v>0</v>
      </c>
      <c r="J309" s="24" t="s">
        <v>18</v>
      </c>
    </row>
    <row r="310" spans="1:10" ht="25.5">
      <c r="A310" s="24" t="s">
        <v>14</v>
      </c>
      <c r="B310" s="24">
        <v>110</v>
      </c>
      <c r="C310" s="24">
        <v>120</v>
      </c>
      <c r="D310" s="25">
        <f>E310+F310+G310+H310+I310</f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ht="12.75">
      <c r="A311" s="24"/>
      <c r="B311" s="24"/>
      <c r="C311" s="24"/>
      <c r="D311" s="24"/>
      <c r="E311" s="24" t="s">
        <v>18</v>
      </c>
      <c r="F311" s="24" t="s">
        <v>18</v>
      </c>
      <c r="G311" s="24" t="s">
        <v>18</v>
      </c>
      <c r="H311" s="24" t="s">
        <v>18</v>
      </c>
      <c r="I311" s="24"/>
      <c r="J311" s="24" t="s">
        <v>18</v>
      </c>
    </row>
    <row r="312" spans="1:10" ht="25.5">
      <c r="A312" s="24" t="s">
        <v>15</v>
      </c>
      <c r="B312" s="24">
        <v>120</v>
      </c>
      <c r="C312" s="24">
        <v>130</v>
      </c>
      <c r="D312" s="25">
        <f>D313+D314+D315</f>
        <v>45433900</v>
      </c>
      <c r="E312" s="25">
        <f>E313</f>
        <v>39419900</v>
      </c>
      <c r="F312" s="24" t="s">
        <v>18</v>
      </c>
      <c r="G312" s="24" t="s">
        <v>18</v>
      </c>
      <c r="H312" s="25">
        <f>H313</f>
        <v>0</v>
      </c>
      <c r="I312" s="25">
        <f>I313+I314+I315</f>
        <v>6014000</v>
      </c>
      <c r="J312" s="25">
        <f>J313</f>
        <v>0</v>
      </c>
    </row>
    <row r="313" spans="1:10" ht="12.75">
      <c r="A313" s="24" t="s">
        <v>16</v>
      </c>
      <c r="B313" s="24"/>
      <c r="C313" s="24" t="s">
        <v>211</v>
      </c>
      <c r="D313" s="25">
        <f>E313+I313</f>
        <v>45433900</v>
      </c>
      <c r="E313" s="25">
        <f>39273900+146000</f>
        <v>39419900</v>
      </c>
      <c r="F313" s="24" t="s">
        <v>18</v>
      </c>
      <c r="G313" s="24" t="s">
        <v>19</v>
      </c>
      <c r="H313" s="25"/>
      <c r="I313" s="25">
        <v>6014000</v>
      </c>
      <c r="J313" s="25"/>
    </row>
    <row r="314" spans="1:10" ht="12.75">
      <c r="A314" s="24" t="s">
        <v>17</v>
      </c>
      <c r="B314" s="24"/>
      <c r="C314" s="24" t="s">
        <v>213</v>
      </c>
      <c r="D314" s="25">
        <f>E314+I314</f>
        <v>0</v>
      </c>
      <c r="E314" s="25"/>
      <c r="F314" s="24" t="s">
        <v>18</v>
      </c>
      <c r="G314" s="24" t="s">
        <v>18</v>
      </c>
      <c r="H314" s="25"/>
      <c r="I314" s="25"/>
      <c r="J314" s="25"/>
    </row>
    <row r="315" spans="1:10" ht="12.75">
      <c r="A315" s="24" t="s">
        <v>214</v>
      </c>
      <c r="B315" s="24"/>
      <c r="C315" s="24" t="s">
        <v>215</v>
      </c>
      <c r="D315" s="25">
        <f>E315+I315</f>
        <v>0</v>
      </c>
      <c r="E315" s="25"/>
      <c r="F315" s="24" t="s">
        <v>18</v>
      </c>
      <c r="G315" s="24" t="s">
        <v>18</v>
      </c>
      <c r="H315" s="25"/>
      <c r="I315" s="25"/>
      <c r="J315" s="25"/>
    </row>
    <row r="316" spans="1:10" ht="12.75">
      <c r="A316" s="24" t="s">
        <v>20</v>
      </c>
      <c r="B316" s="24"/>
      <c r="C316" s="24"/>
      <c r="D316" s="25"/>
      <c r="E316" s="25"/>
      <c r="F316" s="24" t="s">
        <v>18</v>
      </c>
      <c r="G316" s="24" t="s">
        <v>18</v>
      </c>
      <c r="H316" s="25"/>
      <c r="I316" s="25"/>
      <c r="J316" s="25"/>
    </row>
    <row r="317" spans="1:10" ht="12.75">
      <c r="A317" s="24"/>
      <c r="B317" s="24"/>
      <c r="C317" s="24"/>
      <c r="D317" s="25"/>
      <c r="E317" s="25"/>
      <c r="F317" s="24" t="s">
        <v>18</v>
      </c>
      <c r="G317" s="24" t="s">
        <v>18</v>
      </c>
      <c r="H317" s="25"/>
      <c r="I317" s="25"/>
      <c r="J317" s="25"/>
    </row>
    <row r="318" spans="1:10" ht="51">
      <c r="A318" s="24" t="s">
        <v>21</v>
      </c>
      <c r="B318" s="24">
        <v>130</v>
      </c>
      <c r="C318" s="24">
        <v>140</v>
      </c>
      <c r="D318" s="25"/>
      <c r="E318" s="24" t="s">
        <v>18</v>
      </c>
      <c r="F318" s="24" t="s">
        <v>18</v>
      </c>
      <c r="G318" s="24" t="s">
        <v>18</v>
      </c>
      <c r="H318" s="24" t="s">
        <v>18</v>
      </c>
      <c r="I318" s="25"/>
      <c r="J318" s="24" t="s">
        <v>18</v>
      </c>
    </row>
    <row r="319" spans="1:10" ht="127.5">
      <c r="A319" s="24" t="s">
        <v>22</v>
      </c>
      <c r="B319" s="24">
        <v>140</v>
      </c>
      <c r="C319" s="24">
        <v>151</v>
      </c>
      <c r="D319" s="25"/>
      <c r="E319" s="24" t="s">
        <v>18</v>
      </c>
      <c r="F319" s="24" t="s">
        <v>18</v>
      </c>
      <c r="G319" s="24" t="s">
        <v>18</v>
      </c>
      <c r="H319" s="24" t="s">
        <v>18</v>
      </c>
      <c r="I319" s="25"/>
      <c r="J319" s="24" t="s">
        <v>18</v>
      </c>
    </row>
    <row r="320" spans="1:10" ht="38.25">
      <c r="A320" s="24" t="s">
        <v>23</v>
      </c>
      <c r="B320" s="24">
        <v>150</v>
      </c>
      <c r="C320" s="24" t="s">
        <v>223</v>
      </c>
      <c r="D320" s="25">
        <f>F320</f>
        <v>0</v>
      </c>
      <c r="E320" s="24" t="s">
        <v>18</v>
      </c>
      <c r="F320" s="25">
        <f>F308</f>
        <v>0</v>
      </c>
      <c r="G320" s="25"/>
      <c r="H320" s="24" t="s">
        <v>18</v>
      </c>
      <c r="I320" s="24" t="s">
        <v>18</v>
      </c>
      <c r="J320" s="24" t="s">
        <v>18</v>
      </c>
    </row>
    <row r="321" spans="1:10" ht="12.75">
      <c r="A321" s="24" t="s">
        <v>24</v>
      </c>
      <c r="B321" s="24">
        <v>160</v>
      </c>
      <c r="C321" s="24" t="s">
        <v>212</v>
      </c>
      <c r="D321" s="25">
        <f>I321</f>
        <v>10000</v>
      </c>
      <c r="E321" s="24" t="s">
        <v>18</v>
      </c>
      <c r="F321" s="24" t="s">
        <v>18</v>
      </c>
      <c r="G321" s="24" t="s">
        <v>18</v>
      </c>
      <c r="H321" s="24" t="s">
        <v>18</v>
      </c>
      <c r="I321" s="24">
        <v>10000</v>
      </c>
      <c r="J321" s="24"/>
    </row>
    <row r="322" spans="1:10" ht="25.5">
      <c r="A322" s="24" t="s">
        <v>25</v>
      </c>
      <c r="B322" s="24">
        <v>180</v>
      </c>
      <c r="C322" s="24" t="s">
        <v>18</v>
      </c>
      <c r="D322" s="25"/>
      <c r="E322" s="24" t="s">
        <v>18</v>
      </c>
      <c r="F322" s="24" t="s">
        <v>18</v>
      </c>
      <c r="G322" s="24" t="s">
        <v>18</v>
      </c>
      <c r="H322" s="24" t="s">
        <v>18</v>
      </c>
      <c r="I322" s="24"/>
      <c r="J322" s="24" t="s">
        <v>18</v>
      </c>
    </row>
    <row r="323" spans="1:10" ht="25.5">
      <c r="A323" s="24" t="s">
        <v>26</v>
      </c>
      <c r="B323" s="24">
        <v>200</v>
      </c>
      <c r="C323" s="24" t="s">
        <v>18</v>
      </c>
      <c r="D323" s="25">
        <f>E323+F323+G323+H323+I323</f>
        <v>45443900</v>
      </c>
      <c r="E323" s="25">
        <f aca="true" t="shared" si="15" ref="E323:J323">E324+E336+E339+E344+E345+E348</f>
        <v>39419900</v>
      </c>
      <c r="F323" s="25">
        <f t="shared" si="15"/>
        <v>0</v>
      </c>
      <c r="G323" s="25">
        <f t="shared" si="15"/>
        <v>0</v>
      </c>
      <c r="H323" s="25">
        <f t="shared" si="15"/>
        <v>0</v>
      </c>
      <c r="I323" s="25">
        <f t="shared" si="15"/>
        <v>6024000</v>
      </c>
      <c r="J323" s="25">
        <f t="shared" si="15"/>
        <v>0</v>
      </c>
    </row>
    <row r="324" spans="1:10" ht="38.25">
      <c r="A324" s="24" t="s">
        <v>27</v>
      </c>
      <c r="B324" s="24">
        <v>210</v>
      </c>
      <c r="C324" s="24">
        <v>110</v>
      </c>
      <c r="D324" s="25">
        <f aca="true" t="shared" si="16" ref="D324:D347">E324+F324+G324+H324+I324</f>
        <v>32123400</v>
      </c>
      <c r="E324" s="25">
        <f aca="true" t="shared" si="17" ref="E324:J324">E326+E327+E328+E329+E330+E331+E332+E333+E334+E335</f>
        <v>32123400</v>
      </c>
      <c r="F324" s="25">
        <f t="shared" si="17"/>
        <v>0</v>
      </c>
      <c r="G324" s="25">
        <f t="shared" si="17"/>
        <v>0</v>
      </c>
      <c r="H324" s="25">
        <f t="shared" si="17"/>
        <v>0</v>
      </c>
      <c r="I324" s="25">
        <f t="shared" si="17"/>
        <v>0</v>
      </c>
      <c r="J324" s="25">
        <f t="shared" si="17"/>
        <v>0</v>
      </c>
    </row>
    <row r="325" spans="1:10" ht="12.75">
      <c r="A325" s="24" t="s">
        <v>28</v>
      </c>
      <c r="B325" s="27"/>
      <c r="C325" s="24"/>
      <c r="D325" s="25">
        <f t="shared" si="16"/>
        <v>0</v>
      </c>
      <c r="E325" s="25"/>
      <c r="F325" s="25"/>
      <c r="G325" s="25"/>
      <c r="H325" s="25"/>
      <c r="I325" s="25"/>
      <c r="J325" s="25"/>
    </row>
    <row r="326" spans="1:10" ht="25.5">
      <c r="A326" s="24" t="s">
        <v>29</v>
      </c>
      <c r="B326" s="24" t="s">
        <v>179</v>
      </c>
      <c r="C326" s="24">
        <v>111</v>
      </c>
      <c r="D326" s="25">
        <f t="shared" si="16"/>
        <v>13389000</v>
      </c>
      <c r="E326" s="25">
        <v>13389000</v>
      </c>
      <c r="F326" s="25"/>
      <c r="G326" s="25">
        <v>0</v>
      </c>
      <c r="H326" s="25">
        <v>0</v>
      </c>
      <c r="I326" s="25">
        <v>0</v>
      </c>
      <c r="J326" s="25">
        <v>0</v>
      </c>
    </row>
    <row r="327" spans="1:10" ht="38.25">
      <c r="A327" s="24" t="s">
        <v>30</v>
      </c>
      <c r="B327" s="24" t="s">
        <v>180</v>
      </c>
      <c r="C327" s="24">
        <v>119</v>
      </c>
      <c r="D327" s="25">
        <f t="shared" si="16"/>
        <v>4044000</v>
      </c>
      <c r="E327" s="25">
        <f>4044000</f>
        <v>4044000</v>
      </c>
      <c r="F327" s="25"/>
      <c r="G327" s="25">
        <v>0</v>
      </c>
      <c r="H327" s="25">
        <v>0</v>
      </c>
      <c r="I327" s="25">
        <v>0</v>
      </c>
      <c r="J327" s="25">
        <v>0</v>
      </c>
    </row>
    <row r="328" spans="1:10" ht="25.5">
      <c r="A328" s="24" t="s">
        <v>29</v>
      </c>
      <c r="B328" s="24" t="s">
        <v>181</v>
      </c>
      <c r="C328" s="24">
        <v>111</v>
      </c>
      <c r="D328" s="25">
        <f t="shared" si="16"/>
        <v>1981000</v>
      </c>
      <c r="E328" s="25">
        <v>1981000</v>
      </c>
      <c r="F328" s="25"/>
      <c r="G328" s="25">
        <v>0</v>
      </c>
      <c r="H328" s="25">
        <v>0</v>
      </c>
      <c r="I328" s="25">
        <v>0</v>
      </c>
      <c r="J328" s="25">
        <v>0</v>
      </c>
    </row>
    <row r="329" spans="1:10" ht="38.25">
      <c r="A329" s="24" t="s">
        <v>30</v>
      </c>
      <c r="B329" s="24" t="s">
        <v>182</v>
      </c>
      <c r="C329" s="24">
        <v>119</v>
      </c>
      <c r="D329" s="25">
        <f t="shared" si="16"/>
        <v>598000</v>
      </c>
      <c r="E329" s="25">
        <f>598000</f>
        <v>598000</v>
      </c>
      <c r="F329" s="25"/>
      <c r="G329" s="25">
        <v>0</v>
      </c>
      <c r="H329" s="25">
        <v>0</v>
      </c>
      <c r="I329" s="25">
        <v>0</v>
      </c>
      <c r="J329" s="25"/>
    </row>
    <row r="330" spans="1:10" ht="25.5">
      <c r="A330" s="24" t="s">
        <v>29</v>
      </c>
      <c r="B330" s="24" t="s">
        <v>183</v>
      </c>
      <c r="C330" s="24">
        <v>111</v>
      </c>
      <c r="D330" s="25">
        <f t="shared" si="16"/>
        <v>2742000</v>
      </c>
      <c r="E330" s="25">
        <v>2742000</v>
      </c>
      <c r="F330" s="25"/>
      <c r="G330" s="25">
        <v>0</v>
      </c>
      <c r="H330" s="25">
        <v>0</v>
      </c>
      <c r="I330" s="25">
        <v>0</v>
      </c>
      <c r="J330" s="25">
        <v>0</v>
      </c>
    </row>
    <row r="331" spans="1:10" ht="38.25">
      <c r="A331" s="24" t="s">
        <v>30</v>
      </c>
      <c r="B331" s="24" t="s">
        <v>184</v>
      </c>
      <c r="C331" s="24">
        <v>119</v>
      </c>
      <c r="D331" s="25">
        <f t="shared" si="16"/>
        <v>828000</v>
      </c>
      <c r="E331" s="25">
        <f>828000</f>
        <v>828000</v>
      </c>
      <c r="F331" s="25"/>
      <c r="G331" s="25">
        <v>0</v>
      </c>
      <c r="H331" s="25">
        <v>0</v>
      </c>
      <c r="I331" s="25">
        <v>0</v>
      </c>
      <c r="J331" s="25">
        <v>0</v>
      </c>
    </row>
    <row r="332" spans="1:10" ht="12.75">
      <c r="A332" s="24" t="s">
        <v>29</v>
      </c>
      <c r="B332" s="24" t="s">
        <v>185</v>
      </c>
      <c r="C332" s="24">
        <v>111</v>
      </c>
      <c r="D332" s="25">
        <f t="shared" si="16"/>
        <v>6546400</v>
      </c>
      <c r="E332" s="25">
        <v>6546400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</row>
    <row r="333" spans="1:10" ht="38.25">
      <c r="A333" s="24" t="s">
        <v>30</v>
      </c>
      <c r="B333" s="24" t="s">
        <v>186</v>
      </c>
      <c r="C333" s="24">
        <v>119</v>
      </c>
      <c r="D333" s="25">
        <f t="shared" si="16"/>
        <v>1977000</v>
      </c>
      <c r="E333" s="25">
        <f>1977000</f>
        <v>1977000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</row>
    <row r="334" spans="1:10" ht="63.75">
      <c r="A334" s="24" t="s">
        <v>31</v>
      </c>
      <c r="B334" s="24">
        <v>266</v>
      </c>
      <c r="C334" s="24">
        <v>112</v>
      </c>
      <c r="D334" s="25">
        <f t="shared" si="16"/>
        <v>1100</v>
      </c>
      <c r="E334" s="25">
        <v>1100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</row>
    <row r="335" spans="1:10" ht="38.25">
      <c r="A335" s="33" t="s">
        <v>220</v>
      </c>
      <c r="B335" s="33">
        <v>226</v>
      </c>
      <c r="C335" s="33">
        <v>112</v>
      </c>
      <c r="D335" s="34">
        <f t="shared" si="16"/>
        <v>16900</v>
      </c>
      <c r="E335" s="25">
        <f>16900</f>
        <v>16900</v>
      </c>
      <c r="F335" s="25"/>
      <c r="G335" s="25"/>
      <c r="H335" s="25"/>
      <c r="I335" s="25"/>
      <c r="J335" s="25"/>
    </row>
    <row r="336" spans="1:10" ht="51">
      <c r="A336" s="24" t="s">
        <v>32</v>
      </c>
      <c r="B336" s="49">
        <v>220</v>
      </c>
      <c r="C336" s="24">
        <v>300</v>
      </c>
      <c r="D336" s="25">
        <f t="shared" si="16"/>
        <v>0</v>
      </c>
      <c r="E336" s="25">
        <f aca="true" t="shared" si="18" ref="E336:J336">E338</f>
        <v>0</v>
      </c>
      <c r="F336" s="25">
        <f t="shared" si="18"/>
        <v>0</v>
      </c>
      <c r="G336" s="25">
        <f t="shared" si="18"/>
        <v>0</v>
      </c>
      <c r="H336" s="25">
        <f t="shared" si="18"/>
        <v>0</v>
      </c>
      <c r="I336" s="25">
        <f t="shared" si="18"/>
        <v>0</v>
      </c>
      <c r="J336" s="25">
        <f t="shared" si="18"/>
        <v>0</v>
      </c>
    </row>
    <row r="337" spans="1:10" ht="12.75">
      <c r="A337" s="24" t="s">
        <v>28</v>
      </c>
      <c r="B337" s="50"/>
      <c r="C337" s="24"/>
      <c r="D337" s="25">
        <f t="shared" si="16"/>
        <v>0</v>
      </c>
      <c r="E337" s="25"/>
      <c r="F337" s="25"/>
      <c r="G337" s="25"/>
      <c r="H337" s="25"/>
      <c r="I337" s="25"/>
      <c r="J337" s="25"/>
    </row>
    <row r="338" spans="1:10" ht="25.5">
      <c r="A338" s="24" t="s">
        <v>33</v>
      </c>
      <c r="B338" s="51"/>
      <c r="C338" s="24">
        <v>321</v>
      </c>
      <c r="D338" s="25">
        <f t="shared" si="16"/>
        <v>0</v>
      </c>
      <c r="E338" s="25">
        <v>0</v>
      </c>
      <c r="F338" s="25"/>
      <c r="G338" s="25">
        <v>0</v>
      </c>
      <c r="H338" s="25">
        <v>0</v>
      </c>
      <c r="I338" s="25">
        <v>0</v>
      </c>
      <c r="J338" s="25">
        <v>0</v>
      </c>
    </row>
    <row r="339" spans="1:10" ht="38.25">
      <c r="A339" s="24" t="s">
        <v>34</v>
      </c>
      <c r="B339" s="24">
        <v>230</v>
      </c>
      <c r="C339" s="24">
        <v>850</v>
      </c>
      <c r="D339" s="25">
        <f t="shared" si="16"/>
        <v>389000</v>
      </c>
      <c r="E339" s="25">
        <f aca="true" t="shared" si="19" ref="E339:J339">E341+E342+E343</f>
        <v>389000</v>
      </c>
      <c r="F339" s="25">
        <f t="shared" si="19"/>
        <v>0</v>
      </c>
      <c r="G339" s="25">
        <f t="shared" si="19"/>
        <v>0</v>
      </c>
      <c r="H339" s="25">
        <f t="shared" si="19"/>
        <v>0</v>
      </c>
      <c r="I339" s="25">
        <f t="shared" si="19"/>
        <v>0</v>
      </c>
      <c r="J339" s="25">
        <f t="shared" si="19"/>
        <v>0</v>
      </c>
    </row>
    <row r="340" spans="1:10" ht="12.75">
      <c r="A340" s="24" t="s">
        <v>28</v>
      </c>
      <c r="B340" s="24"/>
      <c r="C340" s="24"/>
      <c r="D340" s="25">
        <f t="shared" si="16"/>
        <v>0</v>
      </c>
      <c r="E340" s="25"/>
      <c r="F340" s="25"/>
      <c r="G340" s="25"/>
      <c r="H340" s="25"/>
      <c r="I340" s="25"/>
      <c r="J340" s="25"/>
    </row>
    <row r="341" spans="1:10" ht="51">
      <c r="A341" s="24" t="s">
        <v>35</v>
      </c>
      <c r="B341" s="24"/>
      <c r="C341" s="24">
        <v>851</v>
      </c>
      <c r="D341" s="25">
        <f t="shared" si="16"/>
        <v>389000</v>
      </c>
      <c r="E341" s="25">
        <f>389000</f>
        <v>389000</v>
      </c>
      <c r="F341" s="25"/>
      <c r="G341" s="25"/>
      <c r="H341" s="25"/>
      <c r="I341" s="25"/>
      <c r="J341" s="25"/>
    </row>
    <row r="342" spans="1:10" ht="25.5">
      <c r="A342" s="24" t="s">
        <v>36</v>
      </c>
      <c r="B342" s="24"/>
      <c r="C342" s="24">
        <v>852</v>
      </c>
      <c r="D342" s="25">
        <f t="shared" si="16"/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</row>
    <row r="343" spans="1:10" ht="12.75">
      <c r="A343" s="24" t="s">
        <v>37</v>
      </c>
      <c r="B343" s="24"/>
      <c r="C343" s="24">
        <v>853</v>
      </c>
      <c r="D343" s="25">
        <f t="shared" si="16"/>
        <v>0</v>
      </c>
      <c r="E343" s="25"/>
      <c r="F343" s="25">
        <v>0</v>
      </c>
      <c r="G343" s="25">
        <v>0</v>
      </c>
      <c r="H343" s="25">
        <v>0</v>
      </c>
      <c r="I343" s="25"/>
      <c r="J343" s="25">
        <v>0</v>
      </c>
    </row>
    <row r="344" spans="1:10" ht="38.25">
      <c r="A344" s="24" t="s">
        <v>38</v>
      </c>
      <c r="B344" s="24">
        <v>240</v>
      </c>
      <c r="C344" s="24">
        <v>853</v>
      </c>
      <c r="D344" s="25">
        <f t="shared" si="16"/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</row>
    <row r="345" spans="1:10" ht="51">
      <c r="A345" s="24" t="s">
        <v>39</v>
      </c>
      <c r="B345" s="48">
        <v>250</v>
      </c>
      <c r="C345" s="24">
        <v>0</v>
      </c>
      <c r="D345" s="25">
        <f t="shared" si="16"/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</row>
    <row r="346" spans="1:10" ht="12.75">
      <c r="A346" s="24" t="s">
        <v>28</v>
      </c>
      <c r="B346" s="48"/>
      <c r="C346" s="24"/>
      <c r="D346" s="25">
        <f t="shared" si="16"/>
        <v>0</v>
      </c>
      <c r="E346" s="25"/>
      <c r="F346" s="25"/>
      <c r="G346" s="25"/>
      <c r="H346" s="25"/>
      <c r="I346" s="25"/>
      <c r="J346" s="25"/>
    </row>
    <row r="347" spans="1:10" ht="12.75">
      <c r="A347" s="24"/>
      <c r="B347" s="48"/>
      <c r="C347" s="24"/>
      <c r="D347" s="25">
        <f t="shared" si="16"/>
        <v>0</v>
      </c>
      <c r="E347" s="25"/>
      <c r="F347" s="25"/>
      <c r="G347" s="25"/>
      <c r="H347" s="25"/>
      <c r="I347" s="25"/>
      <c r="J347" s="25"/>
    </row>
    <row r="348" spans="1:10" ht="38.25">
      <c r="A348" s="24" t="s">
        <v>40</v>
      </c>
      <c r="B348" s="24">
        <v>260</v>
      </c>
      <c r="C348" s="24">
        <v>240</v>
      </c>
      <c r="D348" s="25">
        <f>E348+F348+G348+H348+I348</f>
        <v>12931500</v>
      </c>
      <c r="E348" s="25">
        <f aca="true" t="shared" si="20" ref="E348:J348">E350+E351+E352+E353+E354+E355+E356+E357+E358+E359+E362+E363+E364</f>
        <v>6907500</v>
      </c>
      <c r="F348" s="25">
        <f t="shared" si="20"/>
        <v>0</v>
      </c>
      <c r="G348" s="25">
        <f t="shared" si="20"/>
        <v>0</v>
      </c>
      <c r="H348" s="25">
        <f t="shared" si="20"/>
        <v>0</v>
      </c>
      <c r="I348" s="25">
        <f t="shared" si="20"/>
        <v>6024000</v>
      </c>
      <c r="J348" s="25">
        <f t="shared" si="20"/>
        <v>0</v>
      </c>
    </row>
    <row r="349" spans="1:10" ht="12.75">
      <c r="A349" s="24" t="s">
        <v>28</v>
      </c>
      <c r="B349" s="24"/>
      <c r="C349" s="24"/>
      <c r="D349" s="25">
        <f aca="true" t="shared" si="21" ref="D349:D364">E349+F349+G349+H349+I349</f>
        <v>0</v>
      </c>
      <c r="E349" s="25"/>
      <c r="F349" s="25"/>
      <c r="G349" s="25"/>
      <c r="H349" s="25"/>
      <c r="I349" s="25"/>
      <c r="J349" s="25"/>
    </row>
    <row r="350" spans="1:10" ht="63.75">
      <c r="A350" s="24" t="s">
        <v>41</v>
      </c>
      <c r="B350" s="24"/>
      <c r="C350" s="24">
        <v>241</v>
      </c>
      <c r="D350" s="25">
        <f t="shared" si="21"/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</row>
    <row r="351" spans="1:10" ht="12.75">
      <c r="A351" s="24" t="s">
        <v>42</v>
      </c>
      <c r="B351" s="24">
        <v>221</v>
      </c>
      <c r="C351" s="24">
        <v>244</v>
      </c>
      <c r="D351" s="25">
        <f t="shared" si="21"/>
        <v>82600</v>
      </c>
      <c r="E351" s="25">
        <f>82600</f>
        <v>82600</v>
      </c>
      <c r="F351" s="25"/>
      <c r="G351" s="25"/>
      <c r="H351" s="25"/>
      <c r="I351" s="25"/>
      <c r="J351" s="25"/>
    </row>
    <row r="352" spans="1:10" ht="12.75">
      <c r="A352" s="24" t="s">
        <v>43</v>
      </c>
      <c r="B352" s="24">
        <v>222</v>
      </c>
      <c r="C352" s="24">
        <v>244</v>
      </c>
      <c r="D352" s="25">
        <f t="shared" si="21"/>
        <v>0</v>
      </c>
      <c r="E352" s="25"/>
      <c r="F352" s="25"/>
      <c r="G352" s="25"/>
      <c r="H352" s="25"/>
      <c r="I352" s="25"/>
      <c r="J352" s="25"/>
    </row>
    <row r="353" spans="1:10" ht="12.75">
      <c r="A353" s="24" t="s">
        <v>44</v>
      </c>
      <c r="B353" s="24">
        <v>223</v>
      </c>
      <c r="C353" s="24">
        <v>244</v>
      </c>
      <c r="D353" s="25">
        <f t="shared" si="21"/>
        <v>2452000</v>
      </c>
      <c r="E353" s="25">
        <f>2306000+146000</f>
        <v>2452000</v>
      </c>
      <c r="F353" s="25"/>
      <c r="G353" s="25"/>
      <c r="H353" s="25"/>
      <c r="I353" s="25"/>
      <c r="J353" s="25"/>
    </row>
    <row r="354" spans="1:10" ht="38.25">
      <c r="A354" s="24" t="s">
        <v>45</v>
      </c>
      <c r="B354" s="24">
        <v>224</v>
      </c>
      <c r="C354" s="24">
        <v>244</v>
      </c>
      <c r="D354" s="25">
        <f t="shared" si="21"/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</row>
    <row r="355" spans="1:10" ht="38.25">
      <c r="A355" s="24" t="s">
        <v>46</v>
      </c>
      <c r="B355" s="24">
        <v>225</v>
      </c>
      <c r="C355" s="24">
        <v>244</v>
      </c>
      <c r="D355" s="25">
        <f t="shared" si="21"/>
        <v>2038200</v>
      </c>
      <c r="E355" s="25">
        <f>2038200</f>
        <v>2038200</v>
      </c>
      <c r="F355" s="25">
        <v>0</v>
      </c>
      <c r="G355" s="25">
        <v>0</v>
      </c>
      <c r="H355" s="25">
        <v>0</v>
      </c>
      <c r="I355" s="25"/>
      <c r="J355" s="25">
        <v>0</v>
      </c>
    </row>
    <row r="356" spans="1:10" ht="12.75">
      <c r="A356" s="24" t="s">
        <v>47</v>
      </c>
      <c r="B356" s="24">
        <v>226</v>
      </c>
      <c r="C356" s="24">
        <v>244</v>
      </c>
      <c r="D356" s="25">
        <f t="shared" si="21"/>
        <v>908700</v>
      </c>
      <c r="E356" s="25">
        <f>925600-16900</f>
        <v>908700</v>
      </c>
      <c r="F356" s="25">
        <v>0</v>
      </c>
      <c r="G356" s="25">
        <v>0</v>
      </c>
      <c r="H356" s="25">
        <v>0</v>
      </c>
      <c r="I356" s="25"/>
      <c r="J356" s="25">
        <v>0</v>
      </c>
    </row>
    <row r="357" spans="1:10" ht="12.75">
      <c r="A357" s="24" t="s">
        <v>48</v>
      </c>
      <c r="B357" s="24"/>
      <c r="C357" s="24">
        <v>244</v>
      </c>
      <c r="D357" s="25">
        <f t="shared" si="21"/>
        <v>0</v>
      </c>
      <c r="E357" s="25"/>
      <c r="F357" s="25"/>
      <c r="G357" s="25"/>
      <c r="H357" s="25"/>
      <c r="I357" s="25"/>
      <c r="J357" s="25"/>
    </row>
    <row r="358" spans="1:10" ht="12.75">
      <c r="A358" s="48" t="s">
        <v>49</v>
      </c>
      <c r="B358" s="24"/>
      <c r="C358" s="24">
        <v>243</v>
      </c>
      <c r="D358" s="25">
        <f t="shared" si="21"/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</row>
    <row r="359" spans="1:10" ht="12.75">
      <c r="A359" s="48"/>
      <c r="B359" s="24">
        <v>310</v>
      </c>
      <c r="C359" s="24">
        <v>244</v>
      </c>
      <c r="D359" s="25">
        <f t="shared" si="21"/>
        <v>904000</v>
      </c>
      <c r="E359" s="25">
        <f>SUM(E360:E361)</f>
        <v>904000</v>
      </c>
      <c r="F359" s="25"/>
      <c r="G359" s="25">
        <v>0</v>
      </c>
      <c r="H359" s="25">
        <v>0</v>
      </c>
      <c r="I359" s="25"/>
      <c r="J359" s="25">
        <v>0</v>
      </c>
    </row>
    <row r="360" spans="1:10" ht="12.75">
      <c r="A360" s="24"/>
      <c r="B360" s="33">
        <v>310</v>
      </c>
      <c r="C360" s="33">
        <v>244</v>
      </c>
      <c r="D360" s="34">
        <f t="shared" si="21"/>
        <v>477000</v>
      </c>
      <c r="E360" s="25">
        <f>477000</f>
        <v>477000</v>
      </c>
      <c r="F360" s="25"/>
      <c r="G360" s="25"/>
      <c r="H360" s="25"/>
      <c r="I360" s="25"/>
      <c r="J360" s="25"/>
    </row>
    <row r="361" spans="1:10" ht="25.5">
      <c r="A361" s="24"/>
      <c r="B361" s="33" t="s">
        <v>221</v>
      </c>
      <c r="C361" s="33">
        <v>244</v>
      </c>
      <c r="D361" s="34">
        <f t="shared" si="21"/>
        <v>427000</v>
      </c>
      <c r="E361" s="25">
        <v>427000</v>
      </c>
      <c r="F361" s="25"/>
      <c r="G361" s="25"/>
      <c r="H361" s="25"/>
      <c r="I361" s="25"/>
      <c r="J361" s="25"/>
    </row>
    <row r="362" spans="1:10" ht="38.25">
      <c r="A362" s="24" t="s">
        <v>50</v>
      </c>
      <c r="B362" s="24"/>
      <c r="C362" s="24">
        <v>244</v>
      </c>
      <c r="D362" s="25">
        <f t="shared" si="21"/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</row>
    <row r="363" spans="1:10" ht="12.75">
      <c r="A363" s="48" t="s">
        <v>51</v>
      </c>
      <c r="B363" s="24"/>
      <c r="C363" s="24">
        <v>243</v>
      </c>
      <c r="D363" s="25">
        <f t="shared" si="21"/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</row>
    <row r="364" spans="1:10" ht="12.75">
      <c r="A364" s="48"/>
      <c r="B364" s="24">
        <v>340</v>
      </c>
      <c r="C364" s="24">
        <v>244</v>
      </c>
      <c r="D364" s="25">
        <f t="shared" si="21"/>
        <v>6546000</v>
      </c>
      <c r="E364" s="25">
        <f>SUM(E365:E370)</f>
        <v>522000</v>
      </c>
      <c r="F364" s="25">
        <f>SUM(F365:F370)</f>
        <v>0</v>
      </c>
      <c r="G364" s="25">
        <f>SUM(G365:G370)</f>
        <v>0</v>
      </c>
      <c r="H364" s="25">
        <f>SUM(H365:H370)</f>
        <v>0</v>
      </c>
      <c r="I364" s="25">
        <f>SUM(I365:I370)</f>
        <v>6024000</v>
      </c>
      <c r="J364" s="25">
        <v>0</v>
      </c>
    </row>
    <row r="365" spans="1:10" ht="12.75">
      <c r="A365" s="24"/>
      <c r="B365" s="24">
        <v>341</v>
      </c>
      <c r="C365" s="24"/>
      <c r="D365" s="25"/>
      <c r="E365" s="25">
        <v>25000</v>
      </c>
      <c r="F365" s="25"/>
      <c r="G365" s="25"/>
      <c r="H365" s="25"/>
      <c r="I365" s="25"/>
      <c r="J365" s="25"/>
    </row>
    <row r="366" spans="1:10" ht="12.75">
      <c r="A366" s="24"/>
      <c r="B366" s="24">
        <v>342</v>
      </c>
      <c r="C366" s="24"/>
      <c r="D366" s="25"/>
      <c r="E366" s="25"/>
      <c r="F366" s="25"/>
      <c r="G366" s="25"/>
      <c r="H366" s="25"/>
      <c r="I366" s="25">
        <f>5739000</f>
        <v>5739000</v>
      </c>
      <c r="J366" s="25"/>
    </row>
    <row r="367" spans="1:10" ht="12.75">
      <c r="A367" s="24"/>
      <c r="B367" s="24">
        <v>344</v>
      </c>
      <c r="C367" s="24"/>
      <c r="D367" s="25"/>
      <c r="E367" s="25">
        <v>110000</v>
      </c>
      <c r="F367" s="25"/>
      <c r="G367" s="25"/>
      <c r="H367" s="25"/>
      <c r="I367" s="25"/>
      <c r="J367" s="25"/>
    </row>
    <row r="368" spans="1:10" ht="12.75">
      <c r="A368" s="24"/>
      <c r="B368" s="24">
        <v>345</v>
      </c>
      <c r="C368" s="24"/>
      <c r="D368" s="25"/>
      <c r="E368" s="25">
        <v>120000</v>
      </c>
      <c r="F368" s="25"/>
      <c r="G368" s="25"/>
      <c r="H368" s="25"/>
      <c r="I368" s="25"/>
      <c r="J368" s="25"/>
    </row>
    <row r="369" spans="1:10" ht="12.75">
      <c r="A369" s="24"/>
      <c r="B369" s="24">
        <v>346</v>
      </c>
      <c r="C369" s="24"/>
      <c r="D369" s="25"/>
      <c r="E369" s="25">
        <v>110000</v>
      </c>
      <c r="F369" s="25"/>
      <c r="G369" s="25"/>
      <c r="H369" s="25"/>
      <c r="I369" s="25"/>
      <c r="J369" s="25"/>
    </row>
    <row r="370" spans="1:10" ht="12.75">
      <c r="A370" s="24"/>
      <c r="B370" s="24">
        <v>349</v>
      </c>
      <c r="C370" s="24"/>
      <c r="D370" s="25"/>
      <c r="E370" s="25">
        <f>157000</f>
        <v>157000</v>
      </c>
      <c r="F370" s="25"/>
      <c r="G370" s="25"/>
      <c r="H370" s="25"/>
      <c r="I370" s="25">
        <v>285000</v>
      </c>
      <c r="J370" s="25"/>
    </row>
    <row r="371" spans="1:10" ht="38.25">
      <c r="A371" s="24" t="s">
        <v>52</v>
      </c>
      <c r="B371" s="24">
        <v>300</v>
      </c>
      <c r="C371" s="24" t="s">
        <v>18</v>
      </c>
      <c r="D371" s="25"/>
      <c r="E371" s="25"/>
      <c r="F371" s="25" t="s">
        <v>210</v>
      </c>
      <c r="G371" s="25"/>
      <c r="H371" s="25"/>
      <c r="I371" s="25"/>
      <c r="J371" s="25"/>
    </row>
    <row r="372" spans="1:10" ht="12.75">
      <c r="A372" s="24" t="s">
        <v>28</v>
      </c>
      <c r="B372" s="24"/>
      <c r="C372" s="24"/>
      <c r="D372" s="25">
        <f aca="true" t="shared" si="22" ref="D372:D380">E372+F372+G372+H372+I372</f>
        <v>0</v>
      </c>
      <c r="E372" s="25"/>
      <c r="F372" s="25"/>
      <c r="G372" s="25"/>
      <c r="H372" s="25"/>
      <c r="I372" s="25"/>
      <c r="J372" s="25"/>
    </row>
    <row r="373" spans="1:10" ht="25.5">
      <c r="A373" s="24" t="s">
        <v>53</v>
      </c>
      <c r="B373" s="24">
        <v>310</v>
      </c>
      <c r="C373" s="24">
        <v>357</v>
      </c>
      <c r="D373" s="25">
        <f t="shared" si="22"/>
        <v>0</v>
      </c>
      <c r="E373" s="25"/>
      <c r="F373" s="25"/>
      <c r="G373" s="25"/>
      <c r="H373" s="25"/>
      <c r="I373" s="25"/>
      <c r="J373" s="25"/>
    </row>
    <row r="374" spans="1:10" ht="12.75">
      <c r="A374" s="24" t="s">
        <v>54</v>
      </c>
      <c r="B374" s="24">
        <v>320</v>
      </c>
      <c r="C374" s="24">
        <v>510</v>
      </c>
      <c r="D374" s="25">
        <f t="shared" si="22"/>
        <v>0</v>
      </c>
      <c r="E374" s="25"/>
      <c r="F374" s="25"/>
      <c r="G374" s="25"/>
      <c r="H374" s="25"/>
      <c r="I374" s="25"/>
      <c r="J374" s="25"/>
    </row>
    <row r="375" spans="1:10" ht="25.5">
      <c r="A375" s="24" t="s">
        <v>55</v>
      </c>
      <c r="B375" s="24">
        <v>400</v>
      </c>
      <c r="C375" s="24" t="s">
        <v>19</v>
      </c>
      <c r="D375" s="25">
        <f t="shared" si="22"/>
        <v>0</v>
      </c>
      <c r="E375" s="25"/>
      <c r="F375" s="25"/>
      <c r="G375" s="25"/>
      <c r="H375" s="25"/>
      <c r="I375" s="25"/>
      <c r="J375" s="25"/>
    </row>
    <row r="376" spans="1:10" ht="12.75">
      <c r="A376" s="24" t="s">
        <v>28</v>
      </c>
      <c r="B376" s="24"/>
      <c r="C376" s="24"/>
      <c r="D376" s="25">
        <f t="shared" si="22"/>
        <v>0</v>
      </c>
      <c r="E376" s="25"/>
      <c r="F376" s="25"/>
      <c r="G376" s="25"/>
      <c r="H376" s="25"/>
      <c r="I376" s="25"/>
      <c r="J376" s="25"/>
    </row>
    <row r="377" spans="1:10" ht="25.5">
      <c r="A377" s="24" t="s">
        <v>56</v>
      </c>
      <c r="B377" s="24">
        <v>410</v>
      </c>
      <c r="C377" s="24">
        <v>610</v>
      </c>
      <c r="D377" s="25">
        <f t="shared" si="22"/>
        <v>0</v>
      </c>
      <c r="E377" s="25"/>
      <c r="F377" s="25"/>
      <c r="G377" s="25"/>
      <c r="H377" s="25"/>
      <c r="I377" s="25"/>
      <c r="J377" s="25"/>
    </row>
    <row r="378" spans="1:10" ht="12.75">
      <c r="A378" s="24" t="s">
        <v>57</v>
      </c>
      <c r="B378" s="24">
        <v>420</v>
      </c>
      <c r="C378" s="24">
        <v>610</v>
      </c>
      <c r="D378" s="25">
        <f t="shared" si="22"/>
        <v>0</v>
      </c>
      <c r="E378" s="25"/>
      <c r="F378" s="25"/>
      <c r="G378" s="25"/>
      <c r="H378" s="25"/>
      <c r="I378" s="25"/>
      <c r="J378" s="25"/>
    </row>
    <row r="379" spans="1:10" ht="25.5">
      <c r="A379" s="24" t="s">
        <v>58</v>
      </c>
      <c r="B379" s="24">
        <v>500</v>
      </c>
      <c r="C379" s="24" t="s">
        <v>18</v>
      </c>
      <c r="D379" s="25">
        <f t="shared" si="22"/>
        <v>0</v>
      </c>
      <c r="E379" s="25"/>
      <c r="F379" s="25"/>
      <c r="G379" s="25"/>
      <c r="H379" s="25"/>
      <c r="I379" s="25"/>
      <c r="J379" s="25">
        <v>0</v>
      </c>
    </row>
    <row r="380" spans="1:10" ht="25.5">
      <c r="A380" s="24" t="s">
        <v>59</v>
      </c>
      <c r="B380" s="24">
        <v>600</v>
      </c>
      <c r="C380" s="24" t="s">
        <v>18</v>
      </c>
      <c r="D380" s="25">
        <f t="shared" si="22"/>
        <v>0</v>
      </c>
      <c r="E380" s="25">
        <v>0</v>
      </c>
      <c r="F380" s="25">
        <v>0</v>
      </c>
      <c r="G380" s="25">
        <v>0</v>
      </c>
      <c r="H380" s="25">
        <v>0</v>
      </c>
      <c r="I380" s="25"/>
      <c r="J380" s="25">
        <v>0</v>
      </c>
    </row>
  </sheetData>
  <sheetProtection/>
  <mergeCells count="164">
    <mergeCell ref="B336:B338"/>
    <mergeCell ref="B345:B347"/>
    <mergeCell ref="A358:A359"/>
    <mergeCell ref="A363:A364"/>
    <mergeCell ref="E304:J304"/>
    <mergeCell ref="D305:D306"/>
    <mergeCell ref="E305:E306"/>
    <mergeCell ref="F305:F306"/>
    <mergeCell ref="G305:G306"/>
    <mergeCell ref="H305:H306"/>
    <mergeCell ref="I305:J305"/>
    <mergeCell ref="A302:J302"/>
    <mergeCell ref="A303:A306"/>
    <mergeCell ref="B303:B306"/>
    <mergeCell ref="C303:C306"/>
    <mergeCell ref="D303:J303"/>
    <mergeCell ref="H225:H226"/>
    <mergeCell ref="I225:J225"/>
    <mergeCell ref="B256:B258"/>
    <mergeCell ref="B265:B267"/>
    <mergeCell ref="A278:A279"/>
    <mergeCell ref="A283:A284"/>
    <mergeCell ref="A222:J222"/>
    <mergeCell ref="A223:A226"/>
    <mergeCell ref="B223:B226"/>
    <mergeCell ref="C223:C226"/>
    <mergeCell ref="D223:J223"/>
    <mergeCell ref="E224:J224"/>
    <mergeCell ref="D225:D226"/>
    <mergeCell ref="E225:E226"/>
    <mergeCell ref="F225:F226"/>
    <mergeCell ref="G225:G226"/>
    <mergeCell ref="A37:J37"/>
    <mergeCell ref="A39:J39"/>
    <mergeCell ref="A78:I78"/>
    <mergeCell ref="A60:I60"/>
    <mergeCell ref="A62:I62"/>
    <mergeCell ref="A63:I63"/>
    <mergeCell ref="A42:J42"/>
    <mergeCell ref="A43:J43"/>
    <mergeCell ref="A44:J44"/>
    <mergeCell ref="A52:I52"/>
    <mergeCell ref="A14:C14"/>
    <mergeCell ref="A15:C15"/>
    <mergeCell ref="A20:J20"/>
    <mergeCell ref="D14:H14"/>
    <mergeCell ref="D15:H15"/>
    <mergeCell ref="D16:H16"/>
    <mergeCell ref="D17:H17"/>
    <mergeCell ref="A16:C16"/>
    <mergeCell ref="A17:C17"/>
    <mergeCell ref="A18:C18"/>
    <mergeCell ref="A7:J7"/>
    <mergeCell ref="A9:J9"/>
    <mergeCell ref="A12:C12"/>
    <mergeCell ref="A13:C13"/>
    <mergeCell ref="D12:H12"/>
    <mergeCell ref="D13:H13"/>
    <mergeCell ref="C10:G10"/>
    <mergeCell ref="A22:J22"/>
    <mergeCell ref="A30:J30"/>
    <mergeCell ref="A35:J35"/>
    <mergeCell ref="A32:J32"/>
    <mergeCell ref="D18:H18"/>
    <mergeCell ref="A28:J28"/>
    <mergeCell ref="A29:J29"/>
    <mergeCell ref="A31:J31"/>
    <mergeCell ref="A33:J33"/>
    <mergeCell ref="B184:B186"/>
    <mergeCell ref="A197:A198"/>
    <mergeCell ref="A202:A203"/>
    <mergeCell ref="E140:E141"/>
    <mergeCell ref="B175:B177"/>
    <mergeCell ref="E139:J139"/>
    <mergeCell ref="A138:A141"/>
    <mergeCell ref="B138:B141"/>
    <mergeCell ref="C138:C141"/>
    <mergeCell ref="D140:D141"/>
    <mergeCell ref="F140:F141"/>
    <mergeCell ref="G140:G141"/>
    <mergeCell ref="H140:H141"/>
    <mergeCell ref="I140:J140"/>
    <mergeCell ref="A48:I48"/>
    <mergeCell ref="A51:I51"/>
    <mergeCell ref="A58:I58"/>
    <mergeCell ref="A59:I59"/>
    <mergeCell ref="D138:J138"/>
    <mergeCell ref="A137:J137"/>
    <mergeCell ref="A53:I53"/>
    <mergeCell ref="A54:I54"/>
    <mergeCell ref="A46:I46"/>
    <mergeCell ref="A47:I47"/>
    <mergeCell ref="A55:I55"/>
    <mergeCell ref="A56:I56"/>
    <mergeCell ref="A57:I57"/>
    <mergeCell ref="A49:I49"/>
    <mergeCell ref="A50:I50"/>
    <mergeCell ref="A61:I61"/>
    <mergeCell ref="A74:I74"/>
    <mergeCell ref="A75:I75"/>
    <mergeCell ref="A64:I64"/>
    <mergeCell ref="A65:I65"/>
    <mergeCell ref="A66:I66"/>
    <mergeCell ref="A67:I67"/>
    <mergeCell ref="A69:I69"/>
    <mergeCell ref="A70:I70"/>
    <mergeCell ref="A71:I71"/>
    <mergeCell ref="A72:I72"/>
    <mergeCell ref="A73:I73"/>
    <mergeCell ref="A68:I68"/>
    <mergeCell ref="A87:I87"/>
    <mergeCell ref="A86:I86"/>
    <mergeCell ref="A88:I88"/>
    <mergeCell ref="A76:I76"/>
    <mergeCell ref="A77:I77"/>
    <mergeCell ref="A79:I79"/>
    <mergeCell ref="A80:I80"/>
    <mergeCell ref="A81:I81"/>
    <mergeCell ref="A82:I82"/>
    <mergeCell ref="A83:I83"/>
    <mergeCell ref="A84:I84"/>
    <mergeCell ref="A85:I85"/>
    <mergeCell ref="A100:I100"/>
    <mergeCell ref="A99:I99"/>
    <mergeCell ref="A91:I91"/>
    <mergeCell ref="A101:I101"/>
    <mergeCell ref="A89:I89"/>
    <mergeCell ref="A90:I90"/>
    <mergeCell ref="A92:I92"/>
    <mergeCell ref="A93:I93"/>
    <mergeCell ref="A94:I94"/>
    <mergeCell ref="A95:I95"/>
    <mergeCell ref="A96:I96"/>
    <mergeCell ref="A97:I97"/>
    <mergeCell ref="A98:I98"/>
    <mergeCell ref="A112:I112"/>
    <mergeCell ref="A111:I111"/>
    <mergeCell ref="A113:I113"/>
    <mergeCell ref="A102:I102"/>
    <mergeCell ref="A103:I103"/>
    <mergeCell ref="A104:I104"/>
    <mergeCell ref="A105:I105"/>
    <mergeCell ref="A106:I106"/>
    <mergeCell ref="A107:I107"/>
    <mergeCell ref="A108:I108"/>
    <mergeCell ref="A109:I109"/>
    <mergeCell ref="A110:I110"/>
    <mergeCell ref="A114:I114"/>
    <mergeCell ref="A121:I121"/>
    <mergeCell ref="A122:I122"/>
    <mergeCell ref="A115:I115"/>
    <mergeCell ref="A116:I116"/>
    <mergeCell ref="A117:I117"/>
    <mergeCell ref="A118:I118"/>
    <mergeCell ref="A119:I119"/>
    <mergeCell ref="A120:I120"/>
    <mergeCell ref="A136:J136"/>
    <mergeCell ref="A127:I127"/>
    <mergeCell ref="A128:I128"/>
    <mergeCell ref="A123:I123"/>
    <mergeCell ref="A124:I124"/>
    <mergeCell ref="A125:I125"/>
    <mergeCell ref="A126:I126"/>
    <mergeCell ref="A129:I129"/>
  </mergeCells>
  <hyperlinks>
    <hyperlink ref="I17" r:id="rId1" display="https://normativ.kontur.ru/document?moduleid=1&amp;documentid=122567#l0"/>
    <hyperlink ref="I18" r:id="rId2" display="https://normativ.kontur.ru/document?moduleid=1&amp;documentid=14485#l4"/>
  </hyperlinks>
  <printOptions/>
  <pageMargins left="0" right="0" top="0" bottom="0" header="0.5118110236220472" footer="0.5118110236220472"/>
  <pageSetup horizontalDpi="600" verticalDpi="600" orientation="landscape" paperSize="9" scale="91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18.28125" style="12" customWidth="1"/>
    <col min="2" max="3" width="9.140625" style="12" customWidth="1"/>
    <col min="4" max="4" width="13.28125" style="12" customWidth="1"/>
    <col min="5" max="5" width="14.140625" style="12" customWidth="1"/>
    <col min="6" max="6" width="13.7109375" style="12" customWidth="1"/>
    <col min="7" max="7" width="14.00390625" style="12" customWidth="1"/>
    <col min="8" max="8" width="12.8515625" style="12" customWidth="1"/>
    <col min="9" max="9" width="13.7109375" style="12" customWidth="1"/>
    <col min="10" max="10" width="13.28125" style="12" customWidth="1"/>
    <col min="11" max="11" width="13.00390625" style="12" customWidth="1"/>
    <col min="12" max="12" width="11.7109375" style="12" customWidth="1"/>
    <col min="13" max="16384" width="9.140625" style="12" customWidth="1"/>
  </cols>
  <sheetData>
    <row r="1" spans="1:12" ht="15">
      <c r="A1" s="37" t="s">
        <v>147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47" t="s">
        <v>226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12" ht="51" customHeight="1">
      <c r="A4" s="61" t="s">
        <v>0</v>
      </c>
      <c r="B4" s="61" t="s">
        <v>1</v>
      </c>
      <c r="C4" s="61" t="s">
        <v>148</v>
      </c>
      <c r="D4" s="39" t="s">
        <v>149</v>
      </c>
      <c r="E4" s="39"/>
      <c r="F4" s="39"/>
      <c r="G4" s="39"/>
      <c r="H4" s="39"/>
      <c r="I4" s="39"/>
      <c r="J4" s="39"/>
      <c r="K4" s="39"/>
      <c r="L4" s="39"/>
    </row>
    <row r="5" spans="1:12" ht="12.75">
      <c r="A5" s="61"/>
      <c r="B5" s="61"/>
      <c r="C5" s="61"/>
      <c r="D5" s="39" t="s">
        <v>150</v>
      </c>
      <c r="E5" s="39"/>
      <c r="F5" s="39"/>
      <c r="G5" s="39" t="s">
        <v>154</v>
      </c>
      <c r="H5" s="39"/>
      <c r="I5" s="39"/>
      <c r="J5" s="39"/>
      <c r="K5" s="39"/>
      <c r="L5" s="39"/>
    </row>
    <row r="6" spans="1:12" ht="69.75" customHeight="1">
      <c r="A6" s="61"/>
      <c r="B6" s="61"/>
      <c r="C6" s="61"/>
      <c r="D6" s="39"/>
      <c r="E6" s="39"/>
      <c r="F6" s="39"/>
      <c r="G6" s="61" t="s">
        <v>155</v>
      </c>
      <c r="H6" s="61"/>
      <c r="I6" s="61"/>
      <c r="J6" s="61" t="s">
        <v>156</v>
      </c>
      <c r="K6" s="61"/>
      <c r="L6" s="61"/>
    </row>
    <row r="7" spans="1:12" ht="12.75">
      <c r="A7" s="61"/>
      <c r="B7" s="61"/>
      <c r="C7" s="61"/>
      <c r="D7" s="20" t="s">
        <v>224</v>
      </c>
      <c r="E7" s="20" t="s">
        <v>203</v>
      </c>
      <c r="F7" s="20" t="s">
        <v>225</v>
      </c>
      <c r="G7" s="20" t="s">
        <v>224</v>
      </c>
      <c r="H7" s="20" t="s">
        <v>203</v>
      </c>
      <c r="I7" s="20" t="s">
        <v>225</v>
      </c>
      <c r="J7" s="20" t="s">
        <v>224</v>
      </c>
      <c r="K7" s="20" t="s">
        <v>203</v>
      </c>
      <c r="L7" s="20" t="s">
        <v>225</v>
      </c>
    </row>
    <row r="8" spans="1:12" ht="38.25">
      <c r="A8" s="61"/>
      <c r="B8" s="61"/>
      <c r="C8" s="61"/>
      <c r="D8" s="28" t="s">
        <v>151</v>
      </c>
      <c r="E8" s="28" t="s">
        <v>152</v>
      </c>
      <c r="F8" s="28" t="s">
        <v>153</v>
      </c>
      <c r="G8" s="28" t="s">
        <v>151</v>
      </c>
      <c r="H8" s="28" t="s">
        <v>152</v>
      </c>
      <c r="I8" s="28" t="s">
        <v>153</v>
      </c>
      <c r="J8" s="28" t="s">
        <v>151</v>
      </c>
      <c r="K8" s="28" t="s">
        <v>152</v>
      </c>
      <c r="L8" s="28" t="s">
        <v>153</v>
      </c>
    </row>
    <row r="9" spans="1:12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 ht="51">
      <c r="A10" s="24" t="s">
        <v>157</v>
      </c>
      <c r="B10" s="24">
        <v>1</v>
      </c>
      <c r="C10" s="24" t="s">
        <v>18</v>
      </c>
      <c r="D10" s="29">
        <f aca="true" t="shared" si="0" ref="D10:F12">G10+J10</f>
        <v>17478051.21</v>
      </c>
      <c r="E10" s="29">
        <f t="shared" si="0"/>
        <v>12931500</v>
      </c>
      <c r="F10" s="29">
        <f t="shared" si="0"/>
        <v>12931500</v>
      </c>
      <c r="G10" s="29">
        <f>Лист1!D187</f>
        <v>17478051.21</v>
      </c>
      <c r="H10" s="29">
        <f>Лист1!D268</f>
        <v>12931500</v>
      </c>
      <c r="I10" s="29">
        <f>Лист1!D348</f>
        <v>12931500</v>
      </c>
      <c r="J10" s="29">
        <f>J11+J12</f>
        <v>0</v>
      </c>
      <c r="K10" s="29">
        <f>K11+K12</f>
        <v>0</v>
      </c>
      <c r="L10" s="29">
        <f>L11+L12</f>
        <v>0</v>
      </c>
    </row>
    <row r="11" spans="1:12" ht="63.75">
      <c r="A11" s="24" t="s">
        <v>158</v>
      </c>
      <c r="B11" s="24">
        <v>1001</v>
      </c>
      <c r="C11" s="24" t="s">
        <v>18</v>
      </c>
      <c r="D11" s="29">
        <f t="shared" si="0"/>
        <v>493610.36</v>
      </c>
      <c r="E11" s="29">
        <f t="shared" si="0"/>
        <v>0</v>
      </c>
      <c r="F11" s="29">
        <f t="shared" si="0"/>
        <v>0</v>
      </c>
      <c r="G11" s="29">
        <v>493610.36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51">
      <c r="A12" s="24" t="s">
        <v>159</v>
      </c>
      <c r="B12" s="24">
        <v>2001</v>
      </c>
      <c r="C12" s="24"/>
      <c r="D12" s="29">
        <f t="shared" si="0"/>
        <v>16984440.85</v>
      </c>
      <c r="E12" s="29">
        <f t="shared" si="0"/>
        <v>12931500</v>
      </c>
      <c r="F12" s="29">
        <f t="shared" si="0"/>
        <v>12931500</v>
      </c>
      <c r="G12" s="29">
        <f>G10-G11</f>
        <v>16984440.85</v>
      </c>
      <c r="H12" s="29">
        <f>H10-H11</f>
        <v>12931500</v>
      </c>
      <c r="I12" s="29">
        <f>I10-I11</f>
        <v>12931500</v>
      </c>
      <c r="J12" s="29">
        <v>0</v>
      </c>
      <c r="K12" s="29">
        <v>0</v>
      </c>
      <c r="L12" s="29">
        <v>0</v>
      </c>
    </row>
  </sheetData>
  <sheetProtection/>
  <mergeCells count="10">
    <mergeCell ref="B4:B8"/>
    <mergeCell ref="C4:C8"/>
    <mergeCell ref="A1:L1"/>
    <mergeCell ref="A2:L2"/>
    <mergeCell ref="D5:F6"/>
    <mergeCell ref="G6:I6"/>
    <mergeCell ref="J6:L6"/>
    <mergeCell ref="D4:L4"/>
    <mergeCell ref="G5:L5"/>
    <mergeCell ref="A4:A8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9.421875" style="1" customWidth="1"/>
    <col min="2" max="2" width="41.140625" style="1" customWidth="1"/>
    <col min="3" max="3" width="33.140625" style="1" customWidth="1"/>
    <col min="4" max="16384" width="9.140625" style="1" customWidth="1"/>
  </cols>
  <sheetData>
    <row r="1" spans="1:3" ht="15">
      <c r="A1" s="62" t="s">
        <v>160</v>
      </c>
      <c r="B1" s="62"/>
      <c r="C1" s="62"/>
    </row>
    <row r="2" spans="1:3" ht="12.75">
      <c r="A2" s="63" t="s">
        <v>239</v>
      </c>
      <c r="B2" s="63"/>
      <c r="C2" s="63"/>
    </row>
    <row r="3" ht="12.75">
      <c r="A3" s="2"/>
    </row>
    <row r="4" ht="13.5" thickBot="1">
      <c r="A4" s="2"/>
    </row>
    <row r="5" spans="1:3" ht="13.5" thickBot="1">
      <c r="A5" s="6" t="s">
        <v>0</v>
      </c>
      <c r="B5" s="3" t="s">
        <v>1</v>
      </c>
      <c r="C5" s="3" t="s">
        <v>161</v>
      </c>
    </row>
    <row r="6" spans="1:3" ht="13.5" thickBot="1">
      <c r="A6" s="7">
        <v>1</v>
      </c>
      <c r="B6" s="4">
        <v>2</v>
      </c>
      <c r="C6" s="4">
        <v>3</v>
      </c>
    </row>
    <row r="7" spans="1:3" ht="13.5" thickBot="1">
      <c r="A7" s="8" t="s">
        <v>58</v>
      </c>
      <c r="B7" s="9">
        <v>10</v>
      </c>
      <c r="C7" s="10">
        <v>111674.24</v>
      </c>
    </row>
    <row r="8" spans="1:3" ht="13.5" thickBot="1">
      <c r="A8" s="8" t="s">
        <v>59</v>
      </c>
      <c r="B8" s="9">
        <v>20</v>
      </c>
      <c r="C8" s="10">
        <f>C7+C9-C10</f>
        <v>55309.270000000004</v>
      </c>
    </row>
    <row r="9" spans="1:3" ht="13.5" thickBot="1">
      <c r="A9" s="8" t="s">
        <v>162</v>
      </c>
      <c r="B9" s="9">
        <v>30</v>
      </c>
      <c r="C9" s="10"/>
    </row>
    <row r="10" spans="1:3" ht="13.5" thickBot="1">
      <c r="A10" s="8" t="s">
        <v>163</v>
      </c>
      <c r="B10" s="9">
        <v>40</v>
      </c>
      <c r="C10" s="10">
        <v>56364.97</v>
      </c>
    </row>
    <row r="13" spans="1:3" ht="15">
      <c r="A13" s="62" t="s">
        <v>164</v>
      </c>
      <c r="B13" s="62"/>
      <c r="C13" s="62"/>
    </row>
    <row r="15" spans="1:3" ht="12.75">
      <c r="A15" s="63" t="s">
        <v>240</v>
      </c>
      <c r="B15" s="63"/>
      <c r="C15" s="63"/>
    </row>
    <row r="16" ht="13.5" thickBot="1"/>
    <row r="17" spans="1:3" ht="13.5" thickBot="1">
      <c r="A17" s="6" t="s">
        <v>0</v>
      </c>
      <c r="B17" s="3" t="s">
        <v>1</v>
      </c>
      <c r="C17" s="3" t="s">
        <v>165</v>
      </c>
    </row>
    <row r="18" spans="1:3" ht="13.5" thickBot="1">
      <c r="A18" s="7">
        <v>1</v>
      </c>
      <c r="B18" s="4">
        <v>2</v>
      </c>
      <c r="C18" s="4">
        <v>3</v>
      </c>
    </row>
    <row r="19" spans="1:3" ht="13.5" thickBot="1">
      <c r="A19" s="8" t="s">
        <v>166</v>
      </c>
      <c r="B19" s="9">
        <v>10</v>
      </c>
      <c r="C19" s="10">
        <v>0</v>
      </c>
    </row>
    <row r="20" spans="1:3" ht="39" thickBot="1">
      <c r="A20" s="5" t="s">
        <v>167</v>
      </c>
      <c r="B20" s="9">
        <v>20</v>
      </c>
      <c r="C20" s="10">
        <v>0</v>
      </c>
    </row>
    <row r="21" spans="1:3" ht="13.5" thickBot="1">
      <c r="A21" s="8" t="s">
        <v>168</v>
      </c>
      <c r="B21" s="9">
        <v>30</v>
      </c>
      <c r="C21" s="9" t="s">
        <v>18</v>
      </c>
    </row>
    <row r="24" spans="1:3" ht="12.75">
      <c r="A24" s="1" t="s">
        <v>200</v>
      </c>
      <c r="C24" s="1" t="s">
        <v>177</v>
      </c>
    </row>
    <row r="25" ht="12.75">
      <c r="C25" s="11" t="s">
        <v>201</v>
      </c>
    </row>
    <row r="26" spans="1:3" ht="12.75">
      <c r="A26" s="1" t="s">
        <v>238</v>
      </c>
      <c r="C26" s="1" t="s">
        <v>241</v>
      </c>
    </row>
    <row r="28" spans="1:3" ht="12.75">
      <c r="A28" s="1" t="s">
        <v>169</v>
      </c>
      <c r="C28" s="1" t="s">
        <v>178</v>
      </c>
    </row>
  </sheetData>
  <sheetProtection/>
  <mergeCells count="4">
    <mergeCell ref="A1:C1"/>
    <mergeCell ref="A13:C13"/>
    <mergeCell ref="A15:C15"/>
    <mergeCell ref="A2:C2"/>
  </mergeCells>
  <hyperlinks>
    <hyperlink ref="A20" r:id="rId1" display="https://normativ.kontur.ru/document?moduleid=1&amp;documentid=264864#l0"/>
  </hyperlinks>
  <printOptions/>
  <pageMargins left="0" right="0" top="0" bottom="0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Педагог</cp:lastModifiedBy>
  <cp:lastPrinted>2019-10-04T06:39:08Z</cp:lastPrinted>
  <dcterms:created xsi:type="dcterms:W3CDTF">1996-10-08T23:32:33Z</dcterms:created>
  <dcterms:modified xsi:type="dcterms:W3CDTF">2019-10-04T07:00:32Z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